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SIU\Advanced Financial Accounting\"/>
    </mc:Choice>
  </mc:AlternateContent>
  <bookViews>
    <workbookView xWindow="0" yWindow="0" windowWidth="20490" windowHeight="7755"/>
  </bookViews>
  <sheets>
    <sheet name="in clas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E32" i="2"/>
  <c r="E33" i="2" s="1"/>
  <c r="C30" i="2"/>
  <c r="C29" i="2"/>
  <c r="C21" i="2"/>
  <c r="C20" i="2"/>
  <c r="C22" i="2" s="1"/>
  <c r="C26" i="2" s="1"/>
  <c r="C36" i="2" s="1"/>
  <c r="C18" i="2"/>
  <c r="C31" i="2" l="1"/>
  <c r="E136" i="2"/>
  <c r="E135" i="2"/>
  <c r="E134" i="2"/>
  <c r="E137" i="2" s="1"/>
  <c r="E119" i="2"/>
  <c r="C121" i="2"/>
  <c r="C44" i="2" l="1"/>
  <c r="E14" i="2"/>
  <c r="C43" i="2" s="1"/>
  <c r="E10" i="2"/>
  <c r="C10" i="2"/>
  <c r="E5" i="2"/>
  <c r="C5" i="2"/>
  <c r="E37" i="2" l="1"/>
  <c r="L110" i="2"/>
  <c r="H96" i="2"/>
  <c r="H95" i="2"/>
  <c r="H94" i="2"/>
  <c r="H89" i="2"/>
  <c r="H102" i="2"/>
  <c r="H113" i="2" s="1"/>
  <c r="H75" i="2"/>
  <c r="E127" i="2" s="1"/>
  <c r="H66" i="2"/>
  <c r="J67" i="2" s="1"/>
  <c r="H68" i="2"/>
  <c r="E62" i="2"/>
  <c r="J54" i="2"/>
  <c r="H54" i="2"/>
  <c r="E54" i="2"/>
  <c r="C54" i="2"/>
  <c r="L53" i="2"/>
  <c r="L52" i="2"/>
  <c r="L51" i="2"/>
  <c r="L50" i="2"/>
  <c r="E48" i="2"/>
  <c r="C48" i="2"/>
  <c r="L47" i="2"/>
  <c r="L46" i="2"/>
  <c r="L45" i="2"/>
  <c r="L44" i="2"/>
  <c r="L43" i="2"/>
  <c r="H101" i="2" l="1"/>
  <c r="H70" i="2"/>
  <c r="H90" i="2"/>
  <c r="H91" i="2" s="1"/>
  <c r="H97" i="2"/>
  <c r="H98" i="2" s="1"/>
  <c r="H76" i="2"/>
  <c r="E128" i="2" s="1"/>
  <c r="L54" i="2"/>
  <c r="L48" i="2"/>
  <c r="J103" i="2" l="1"/>
  <c r="H112" i="2"/>
  <c r="H82" i="2"/>
  <c r="H118" i="2" s="1"/>
  <c r="L118" i="2" s="1"/>
  <c r="E115" i="2"/>
  <c r="J71" i="2"/>
  <c r="H78" i="2" s="1"/>
  <c r="E130" i="2" s="1"/>
  <c r="J69" i="2"/>
  <c r="L117" i="2"/>
  <c r="L113" i="2"/>
  <c r="L109" i="2"/>
  <c r="H84" i="2" l="1"/>
  <c r="H114" i="2" s="1"/>
  <c r="J114" i="2"/>
  <c r="H77" i="2"/>
  <c r="H83" i="2"/>
  <c r="H119" i="2" s="1"/>
  <c r="L119" i="2" s="1"/>
  <c r="E121" i="2"/>
  <c r="L112" i="2" s="1"/>
  <c r="H79" i="2" l="1"/>
  <c r="E129" i="2"/>
  <c r="L114" i="2"/>
  <c r="C111" i="2" l="1"/>
  <c r="E131" i="2"/>
  <c r="C115" i="2" l="1"/>
  <c r="J85" i="2"/>
  <c r="J86" i="2" l="1"/>
  <c r="J120" i="2" s="1"/>
  <c r="L120" i="2" s="1"/>
  <c r="L121" i="2" s="1"/>
  <c r="J111" i="2"/>
  <c r="L111" i="2" s="1"/>
  <c r="L115" i="2" s="1"/>
</calcChain>
</file>

<file path=xl/sharedStrings.xml><?xml version="1.0" encoding="utf-8"?>
<sst xmlns="http://schemas.openxmlformats.org/spreadsheetml/2006/main" count="130" uniqueCount="70">
  <si>
    <t>Blue</t>
  </si>
  <si>
    <t>Cash</t>
  </si>
  <si>
    <t>Buildings</t>
  </si>
  <si>
    <t>Total assets</t>
  </si>
  <si>
    <t>Notes payable</t>
  </si>
  <si>
    <t>Capital</t>
  </si>
  <si>
    <t>Retained earnings</t>
  </si>
  <si>
    <t>Total L/E</t>
  </si>
  <si>
    <t>Red</t>
  </si>
  <si>
    <t>Investment in blue</t>
  </si>
  <si>
    <t>CONSOLIDATION</t>
  </si>
  <si>
    <t>DR</t>
  </si>
  <si>
    <t>CR</t>
  </si>
  <si>
    <t>Goodwill</t>
  </si>
  <si>
    <t>Unamortized excess</t>
  </si>
  <si>
    <t>Noncontrolling interest</t>
  </si>
  <si>
    <t>Consolidated</t>
  </si>
  <si>
    <t>BS</t>
  </si>
  <si>
    <t>Investment income</t>
  </si>
  <si>
    <t>investment income</t>
  </si>
  <si>
    <t>Accounts receivable</t>
  </si>
  <si>
    <t>Capital - Blue</t>
  </si>
  <si>
    <t>RE - Blue</t>
  </si>
  <si>
    <t>Investment in Blue</t>
  </si>
  <si>
    <t>NCI</t>
  </si>
  <si>
    <t>Consolidation AFTER acquisition (lecture 4)</t>
  </si>
  <si>
    <t>Information during year</t>
  </si>
  <si>
    <t>Goodwill impairment</t>
  </si>
  <si>
    <t>Blue income</t>
  </si>
  <si>
    <t>Blue dividends</t>
  </si>
  <si>
    <t>Investment balance</t>
  </si>
  <si>
    <t>Beginning balance</t>
  </si>
  <si>
    <t>Income</t>
  </si>
  <si>
    <t>Dividends</t>
  </si>
  <si>
    <t>Ending balance</t>
  </si>
  <si>
    <t>Unamortized excess CHECK</t>
  </si>
  <si>
    <t>NCI CHECK</t>
  </si>
  <si>
    <t xml:space="preserve">   Cash</t>
  </si>
  <si>
    <r>
      <t xml:space="preserve">These numbers are in </t>
    </r>
    <r>
      <rPr>
        <sz val="11"/>
        <color rgb="FFFFFF00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>in the consolidated balance sheet below</t>
    </r>
  </si>
  <si>
    <t>Balance sheets before investment</t>
  </si>
  <si>
    <t xml:space="preserve">   Investment in Blue</t>
  </si>
  <si>
    <t xml:space="preserve">   NCI</t>
  </si>
  <si>
    <t xml:space="preserve">   Unamortized excess</t>
  </si>
  <si>
    <t>Building depreciation, 20 years</t>
  </si>
  <si>
    <t>???</t>
  </si>
  <si>
    <t>80% of income</t>
  </si>
  <si>
    <t>80% of dividend</t>
  </si>
  <si>
    <t>80% of depreciation of excess fair value</t>
  </si>
  <si>
    <t>----------------------------------------------------------------------</t>
  </si>
  <si>
    <t>FIRST ENTRY:</t>
  </si>
  <si>
    <t>SECOND ENTRY:</t>
  </si>
  <si>
    <t>a) Parent company accounting (like week 3, slide 6)</t>
  </si>
  <si>
    <t>b) Consolidation entries (like week 3, slides 10-12)</t>
  </si>
  <si>
    <t>c) Consolidation on day of acquisition (like week 3, slide 14)</t>
  </si>
  <si>
    <t>d) equity accounting after one year (like week 4, slide 7)</t>
  </si>
  <si>
    <t>e) consolidation adjustments after one year (like week 4, slides 9-10)</t>
  </si>
  <si>
    <t>f) Consolidation after one year (like week 4, slide 14)</t>
  </si>
  <si>
    <t>Retained earnings, Blue</t>
  </si>
  <si>
    <t>Net income</t>
  </si>
  <si>
    <t>NOTE: most of the numbers which change in the balance sheet are UNRELATED to our calculations,</t>
  </si>
  <si>
    <t xml:space="preserve">   BUT you should be able to calculate:</t>
  </si>
  <si>
    <t>Balance Sheet</t>
  </si>
  <si>
    <t>Transaction</t>
  </si>
  <si>
    <t>Investment</t>
  </si>
  <si>
    <t>%</t>
  </si>
  <si>
    <t>Implied value</t>
  </si>
  <si>
    <t>Equity</t>
  </si>
  <si>
    <t>Excess</t>
  </si>
  <si>
    <t>Excess allocation</t>
  </si>
  <si>
    <t>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</si>
</sst>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right"/>
    </xf>
    <xf numFmtId="164" fontId="0" fillId="0" borderId="0" xfId="0" applyNumberFormat="1"/>
    <xf numFmtId="164" fontId="3" fillId="0" borderId="1" xfId="1" applyNumberFormat="1" applyFont="1" applyBorder="1"/>
    <xf numFmtId="164" fontId="0" fillId="0" borderId="1" xfId="0" applyNumberFormat="1" applyBorder="1"/>
    <xf numFmtId="164" fontId="4" fillId="0" borderId="1" xfId="1" applyNumberFormat="1" applyFont="1" applyBorder="1"/>
    <xf numFmtId="164" fontId="4" fillId="0" borderId="0" xfId="1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9" fontId="3" fillId="0" borderId="0" xfId="0" applyNumberFormat="1" applyFont="1"/>
    <xf numFmtId="0" fontId="0" fillId="0" borderId="0" xfId="0" applyBorder="1"/>
    <xf numFmtId="0" fontId="0" fillId="0" borderId="0" xfId="0" applyFont="1"/>
    <xf numFmtId="164" fontId="0" fillId="0" borderId="1" xfId="1" applyNumberFormat="1" applyFont="1" applyBorder="1"/>
    <xf numFmtId="164" fontId="6" fillId="2" borderId="0" xfId="1" applyNumberFormat="1" applyFont="1" applyFill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64" fontId="4" fillId="0" borderId="0" xfId="1" applyNumberFormat="1" applyFont="1" applyBorder="1"/>
    <xf numFmtId="164" fontId="3" fillId="0" borderId="0" xfId="1" applyNumberFormat="1" applyFont="1" applyBorder="1"/>
    <xf numFmtId="164" fontId="5" fillId="0" borderId="0" xfId="1" applyNumberFormat="1" applyFont="1" applyBorder="1"/>
    <xf numFmtId="164" fontId="0" fillId="0" borderId="0" xfId="1" applyNumberFormat="1" applyFont="1" applyBorder="1"/>
    <xf numFmtId="164" fontId="3" fillId="0" borderId="0" xfId="1" applyNumberFormat="1" applyFont="1" applyFill="1" applyBorder="1"/>
    <xf numFmtId="165" fontId="3" fillId="0" borderId="0" xfId="2" applyNumberFormat="1" applyFont="1"/>
    <xf numFmtId="165" fontId="5" fillId="0" borderId="0" xfId="2" applyNumberFormat="1" applyFont="1"/>
    <xf numFmtId="165" fontId="4" fillId="0" borderId="0" xfId="2" applyNumberFormat="1" applyFont="1"/>
    <xf numFmtId="165" fontId="4" fillId="0" borderId="0" xfId="2" applyNumberFormat="1" applyFont="1" applyBorder="1"/>
    <xf numFmtId="165" fontId="3" fillId="0" borderId="0" xfId="2" applyNumberFormat="1" applyFont="1" applyBorder="1"/>
    <xf numFmtId="165" fontId="5" fillId="0" borderId="0" xfId="2" applyNumberFormat="1" applyFont="1" applyBorder="1"/>
    <xf numFmtId="165" fontId="0" fillId="0" borderId="0" xfId="2" applyNumberFormat="1" applyFont="1" applyBorder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9" fontId="6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0" fillId="2" borderId="0" xfId="1" applyNumberFormat="1" applyFont="1" applyFill="1"/>
    <xf numFmtId="0" fontId="2" fillId="0" borderId="0" xfId="0" quotePrefix="1" applyFont="1"/>
    <xf numFmtId="0" fontId="0" fillId="0" borderId="0" xfId="0" applyAlignment="1">
      <alignment horizontal="center"/>
    </xf>
    <xf numFmtId="0" fontId="0" fillId="0" borderId="0" xfId="0" quotePrefix="1"/>
    <xf numFmtId="164" fontId="0" fillId="2" borderId="0" xfId="0" applyNumberFormat="1" applyFill="1"/>
    <xf numFmtId="164" fontId="0" fillId="0" borderId="0" xfId="0" applyNumberFormat="1" applyFill="1"/>
    <xf numFmtId="0" fontId="0" fillId="0" borderId="0" xfId="0" applyFill="1"/>
    <xf numFmtId="0" fontId="2" fillId="2" borderId="0" xfId="0" applyFont="1" applyFill="1"/>
    <xf numFmtId="0" fontId="0" fillId="2" borderId="0" xfId="0" applyFill="1"/>
    <xf numFmtId="164" fontId="3" fillId="0" borderId="1" xfId="0" applyNumberFormat="1" applyFont="1" applyBorder="1"/>
    <xf numFmtId="9" fontId="3" fillId="0" borderId="1" xfId="0" applyNumberFormat="1" applyFont="1" applyBorder="1"/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showGridLines="0" tabSelected="1" topLeftCell="A24" zoomScaleNormal="100" workbookViewId="0">
      <selection activeCell="A27" sqref="A27"/>
    </sheetView>
  </sheetViews>
  <sheetFormatPr defaultRowHeight="15" x14ac:dyDescent="0.25"/>
  <cols>
    <col min="1" max="1" width="25.7109375" customWidth="1"/>
    <col min="2" max="2" width="2.7109375" customWidth="1"/>
    <col min="3" max="3" width="12.7109375" bestFit="1" customWidth="1"/>
    <col min="4" max="4" width="2.7109375" customWidth="1"/>
    <col min="5" max="5" width="15.7109375" customWidth="1"/>
    <col min="6" max="7" width="2.7109375" customWidth="1"/>
    <col min="8" max="8" width="12.7109375" customWidth="1"/>
    <col min="9" max="9" width="2.7109375" customWidth="1"/>
    <col min="10" max="10" width="12.7109375" customWidth="1"/>
    <col min="11" max="11" width="2.7109375" customWidth="1"/>
    <col min="12" max="12" width="12.7109375" customWidth="1"/>
  </cols>
  <sheetData>
    <row r="1" spans="1:12" x14ac:dyDescent="0.25">
      <c r="A1" s="4" t="s">
        <v>39</v>
      </c>
      <c r="C1" s="37"/>
      <c r="F1" s="19"/>
      <c r="G1" s="19"/>
      <c r="H1" s="19"/>
      <c r="I1" s="19"/>
      <c r="J1" s="19"/>
      <c r="K1" s="19"/>
      <c r="L1" s="19"/>
    </row>
    <row r="2" spans="1:12" x14ac:dyDescent="0.25">
      <c r="A2" s="6"/>
      <c r="B2" s="6"/>
      <c r="C2" s="7" t="s">
        <v>8</v>
      </c>
      <c r="D2" s="7"/>
      <c r="E2" s="7" t="s">
        <v>0</v>
      </c>
      <c r="F2" s="38"/>
      <c r="G2" s="38"/>
      <c r="H2" s="38"/>
      <c r="I2" s="38"/>
      <c r="J2" s="38"/>
      <c r="K2" s="38"/>
      <c r="L2" s="38"/>
    </row>
    <row r="3" spans="1:12" x14ac:dyDescent="0.25">
      <c r="A3" t="s">
        <v>1</v>
      </c>
      <c r="C3" s="2">
        <v>340000</v>
      </c>
      <c r="D3" s="2"/>
      <c r="E3" s="2">
        <v>40000</v>
      </c>
      <c r="F3" s="26"/>
      <c r="G3" s="26"/>
      <c r="H3" s="26"/>
      <c r="I3" s="26"/>
      <c r="J3" s="26"/>
      <c r="K3" s="26"/>
      <c r="L3" s="39"/>
    </row>
    <row r="4" spans="1:12" x14ac:dyDescent="0.25">
      <c r="A4" s="6" t="s">
        <v>2</v>
      </c>
      <c r="B4" s="6"/>
      <c r="C4" s="9">
        <v>460000</v>
      </c>
      <c r="D4" s="9"/>
      <c r="E4" s="9">
        <v>345000</v>
      </c>
      <c r="F4" s="26"/>
      <c r="G4" s="26"/>
      <c r="H4" s="25"/>
      <c r="I4" s="25"/>
      <c r="J4" s="26"/>
      <c r="K4" s="26"/>
      <c r="L4" s="39"/>
    </row>
    <row r="5" spans="1:12" x14ac:dyDescent="0.25">
      <c r="A5" t="s">
        <v>3</v>
      </c>
      <c r="C5" s="1">
        <f>SUM(C3:C4)</f>
        <v>800000</v>
      </c>
      <c r="D5" s="1"/>
      <c r="E5" s="1">
        <f>SUM(E3:E4)</f>
        <v>385000</v>
      </c>
      <c r="F5" s="28"/>
      <c r="G5" s="28"/>
      <c r="H5" s="26"/>
      <c r="I5" s="26"/>
      <c r="J5" s="26"/>
      <c r="K5" s="26"/>
      <c r="L5" s="28"/>
    </row>
    <row r="6" spans="1:12" x14ac:dyDescent="0.25">
      <c r="C6" s="1"/>
      <c r="D6" s="1"/>
      <c r="E6" s="1"/>
      <c r="F6" s="28"/>
      <c r="G6" s="28"/>
      <c r="H6" s="26"/>
      <c r="I6" s="26"/>
      <c r="J6" s="26"/>
      <c r="K6" s="26"/>
      <c r="L6" s="19"/>
    </row>
    <row r="7" spans="1:12" x14ac:dyDescent="0.25">
      <c r="A7" t="s">
        <v>4</v>
      </c>
      <c r="C7" s="2">
        <v>75000</v>
      </c>
      <c r="D7" s="2"/>
      <c r="E7" s="2">
        <v>100000</v>
      </c>
      <c r="F7" s="26"/>
      <c r="G7" s="26"/>
      <c r="H7" s="26"/>
      <c r="I7" s="26"/>
      <c r="J7" s="26"/>
      <c r="K7" s="26"/>
      <c r="L7" s="39"/>
    </row>
    <row r="8" spans="1:12" x14ac:dyDescent="0.25">
      <c r="A8" t="s">
        <v>5</v>
      </c>
      <c r="C8" s="2">
        <v>490000</v>
      </c>
      <c r="D8" s="2"/>
      <c r="E8" s="2">
        <v>200000</v>
      </c>
      <c r="F8" s="29"/>
      <c r="G8" s="29"/>
      <c r="H8" s="27"/>
      <c r="I8" s="27"/>
      <c r="J8" s="26"/>
      <c r="K8" s="26"/>
      <c r="L8" s="39"/>
    </row>
    <row r="9" spans="1:12" x14ac:dyDescent="0.25">
      <c r="A9" s="6" t="s">
        <v>6</v>
      </c>
      <c r="B9" s="6"/>
      <c r="C9" s="9">
        <v>235000</v>
      </c>
      <c r="D9" s="9"/>
      <c r="E9" s="9">
        <v>85000</v>
      </c>
      <c r="F9" s="29"/>
      <c r="G9" s="29"/>
      <c r="H9" s="27"/>
      <c r="I9" s="27"/>
      <c r="J9" s="26"/>
      <c r="K9" s="26"/>
      <c r="L9" s="39"/>
    </row>
    <row r="10" spans="1:12" x14ac:dyDescent="0.25">
      <c r="A10" t="s">
        <v>7</v>
      </c>
      <c r="C10" s="1">
        <f>SUM(C7:C9)</f>
        <v>800000</v>
      </c>
      <c r="D10" s="1"/>
      <c r="E10" s="1">
        <f>SUM(E7:E9)</f>
        <v>385000</v>
      </c>
      <c r="F10" s="28"/>
      <c r="G10" s="28"/>
      <c r="H10" s="28"/>
      <c r="I10" s="28"/>
      <c r="J10" s="28"/>
      <c r="K10" s="28"/>
      <c r="L10" s="39"/>
    </row>
    <row r="11" spans="1:12" x14ac:dyDescent="0.25">
      <c r="F11" s="19"/>
      <c r="G11" s="19"/>
      <c r="H11" s="19"/>
      <c r="I11" s="19"/>
      <c r="J11" s="19"/>
      <c r="K11" s="19"/>
      <c r="L11" s="19"/>
    </row>
    <row r="12" spans="1:12" x14ac:dyDescent="0.25">
      <c r="A12" s="4" t="s">
        <v>51</v>
      </c>
    </row>
    <row r="13" spans="1:12" x14ac:dyDescent="0.25">
      <c r="A13" s="20" t="s">
        <v>23</v>
      </c>
      <c r="C13" s="3">
        <v>280000</v>
      </c>
      <c r="D13" s="1"/>
      <c r="E13" s="1"/>
    </row>
    <row r="14" spans="1:12" x14ac:dyDescent="0.25">
      <c r="A14" s="20" t="s">
        <v>37</v>
      </c>
      <c r="C14" s="1"/>
      <c r="D14" s="1"/>
      <c r="E14" s="43">
        <f>C13</f>
        <v>280000</v>
      </c>
    </row>
    <row r="15" spans="1:12" x14ac:dyDescent="0.25">
      <c r="A15" s="20" t="s">
        <v>38</v>
      </c>
    </row>
    <row r="16" spans="1:12" x14ac:dyDescent="0.25">
      <c r="A16" s="20"/>
    </row>
    <row r="17" spans="1:10" x14ac:dyDescent="0.25">
      <c r="A17" t="s">
        <v>62</v>
      </c>
    </row>
    <row r="18" spans="1:10" x14ac:dyDescent="0.25">
      <c r="A18" t="s">
        <v>63</v>
      </c>
      <c r="C18" s="8">
        <f>C13</f>
        <v>280000</v>
      </c>
    </row>
    <row r="19" spans="1:10" x14ac:dyDescent="0.25">
      <c r="A19" s="6" t="s">
        <v>64</v>
      </c>
      <c r="B19" s="6"/>
      <c r="C19" s="53">
        <v>0.8</v>
      </c>
    </row>
    <row r="20" spans="1:10" x14ac:dyDescent="0.25">
      <c r="A20" t="s">
        <v>65</v>
      </c>
      <c r="C20" s="8">
        <f>C18/C19</f>
        <v>350000</v>
      </c>
    </row>
    <row r="21" spans="1:10" x14ac:dyDescent="0.25">
      <c r="A21" s="6" t="s">
        <v>66</v>
      </c>
      <c r="B21" s="6"/>
      <c r="C21" s="10">
        <f>SUM(E8:E9)</f>
        <v>285000</v>
      </c>
    </row>
    <row r="22" spans="1:10" x14ac:dyDescent="0.25">
      <c r="A22" t="s">
        <v>67</v>
      </c>
      <c r="C22" s="8">
        <f>C20-C21</f>
        <v>65000</v>
      </c>
    </row>
    <row r="24" spans="1:10" x14ac:dyDescent="0.25">
      <c r="A24" t="s">
        <v>68</v>
      </c>
    </row>
    <row r="25" spans="1:10" x14ac:dyDescent="0.25">
      <c r="A25" s="6" t="s">
        <v>69</v>
      </c>
      <c r="B25" s="6"/>
      <c r="C25" s="52">
        <v>20000</v>
      </c>
    </row>
    <row r="26" spans="1:10" x14ac:dyDescent="0.25">
      <c r="A26" t="s">
        <v>13</v>
      </c>
      <c r="C26" s="8">
        <f>C22-C25</f>
        <v>45000</v>
      </c>
    </row>
    <row r="27" spans="1:10" x14ac:dyDescent="0.25">
      <c r="A27" s="20"/>
    </row>
    <row r="28" spans="1:10" x14ac:dyDescent="0.25">
      <c r="A28" s="4" t="s">
        <v>52</v>
      </c>
    </row>
    <row r="29" spans="1:10" x14ac:dyDescent="0.25">
      <c r="A29" s="20" t="s">
        <v>5</v>
      </c>
      <c r="C29" s="41">
        <f>E8</f>
        <v>200000</v>
      </c>
      <c r="D29" s="42"/>
      <c r="E29" s="42"/>
    </row>
    <row r="30" spans="1:10" x14ac:dyDescent="0.25">
      <c r="A30" s="20" t="s">
        <v>6</v>
      </c>
      <c r="C30" s="41">
        <f>E9</f>
        <v>85000</v>
      </c>
      <c r="D30" s="42"/>
      <c r="E30" s="42"/>
    </row>
    <row r="31" spans="1:10" x14ac:dyDescent="0.25">
      <c r="A31" s="20" t="s">
        <v>14</v>
      </c>
      <c r="C31" s="41">
        <f>C22</f>
        <v>65000</v>
      </c>
      <c r="D31" s="42"/>
      <c r="E31" s="42"/>
      <c r="J31" s="44"/>
    </row>
    <row r="32" spans="1:10" x14ac:dyDescent="0.25">
      <c r="A32" s="20" t="s">
        <v>40</v>
      </c>
      <c r="C32" s="42"/>
      <c r="D32" s="42"/>
      <c r="E32" s="41">
        <f>C18</f>
        <v>280000</v>
      </c>
      <c r="H32" s="18"/>
    </row>
    <row r="33" spans="1:12" x14ac:dyDescent="0.25">
      <c r="A33" s="20" t="s">
        <v>41</v>
      </c>
      <c r="C33" s="42"/>
      <c r="D33" s="42"/>
      <c r="E33" s="41">
        <f>E32/C19*(1-C19)</f>
        <v>69999.999999999985</v>
      </c>
      <c r="H33" s="40"/>
    </row>
    <row r="34" spans="1:12" x14ac:dyDescent="0.25">
      <c r="A34" s="4"/>
    </row>
    <row r="35" spans="1:12" x14ac:dyDescent="0.25">
      <c r="A35" s="20" t="s">
        <v>2</v>
      </c>
      <c r="C35" s="12">
        <f>C25</f>
        <v>20000</v>
      </c>
      <c r="D35" s="17"/>
      <c r="E35" s="17"/>
    </row>
    <row r="36" spans="1:12" x14ac:dyDescent="0.25">
      <c r="A36" s="20" t="s">
        <v>13</v>
      </c>
      <c r="C36" s="12">
        <f>C26</f>
        <v>45000</v>
      </c>
      <c r="D36" s="17"/>
      <c r="E36" s="17"/>
    </row>
    <row r="37" spans="1:12" x14ac:dyDescent="0.25">
      <c r="A37" s="20" t="s">
        <v>42</v>
      </c>
      <c r="C37" s="17"/>
      <c r="D37" s="17"/>
      <c r="E37" s="17">
        <f>C31</f>
        <v>65000</v>
      </c>
    </row>
    <row r="38" spans="1:12" x14ac:dyDescent="0.25">
      <c r="A38" s="4"/>
    </row>
    <row r="39" spans="1:12" x14ac:dyDescent="0.25">
      <c r="A39" s="50" t="s">
        <v>53</v>
      </c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1" spans="1:12" x14ac:dyDescent="0.25">
      <c r="A41" s="4" t="s">
        <v>61</v>
      </c>
      <c r="C41" s="4"/>
      <c r="D41" s="4"/>
      <c r="E41" s="4"/>
      <c r="F41" s="4"/>
      <c r="G41" s="4"/>
      <c r="H41" s="54" t="s">
        <v>10</v>
      </c>
      <c r="I41" s="54"/>
      <c r="J41" s="54"/>
      <c r="K41" s="15"/>
      <c r="L41" s="5" t="s">
        <v>16</v>
      </c>
    </row>
    <row r="42" spans="1:12" x14ac:dyDescent="0.25">
      <c r="A42" s="6"/>
      <c r="B42" s="6"/>
      <c r="C42" s="7" t="s">
        <v>8</v>
      </c>
      <c r="D42" s="7"/>
      <c r="E42" s="7" t="s">
        <v>0</v>
      </c>
      <c r="F42" s="7"/>
      <c r="G42" s="7"/>
      <c r="H42" s="7" t="s">
        <v>11</v>
      </c>
      <c r="I42" s="7"/>
      <c r="J42" s="7" t="s">
        <v>12</v>
      </c>
      <c r="K42" s="7"/>
      <c r="L42" s="7" t="s">
        <v>17</v>
      </c>
    </row>
    <row r="43" spans="1:12" x14ac:dyDescent="0.25">
      <c r="A43" t="s">
        <v>1</v>
      </c>
      <c r="C43" s="22">
        <f>C3-E14</f>
        <v>60000</v>
      </c>
      <c r="D43" s="2"/>
      <c r="E43" s="2">
        <v>40000</v>
      </c>
      <c r="F43" s="2"/>
      <c r="G43" s="2"/>
      <c r="H43" s="2"/>
      <c r="I43" s="2"/>
      <c r="J43" s="2"/>
      <c r="K43" s="2"/>
      <c r="L43" s="8">
        <f>C43+E43+H43-J43</f>
        <v>100000</v>
      </c>
    </row>
    <row r="44" spans="1:12" x14ac:dyDescent="0.25">
      <c r="A44" t="s">
        <v>9</v>
      </c>
      <c r="C44" s="22">
        <f>C13</f>
        <v>280000</v>
      </c>
      <c r="D44" s="23"/>
      <c r="E44" s="2"/>
      <c r="F44" s="2"/>
      <c r="G44" s="2"/>
      <c r="H44" s="2"/>
      <c r="I44" s="2"/>
      <c r="J44" s="13">
        <v>280000</v>
      </c>
      <c r="K44" s="13"/>
      <c r="L44" s="8">
        <f t="shared" ref="L44:L47" si="0">C44+E44+H44-J44</f>
        <v>0</v>
      </c>
    </row>
    <row r="45" spans="1:12" x14ac:dyDescent="0.25">
      <c r="A45" t="s">
        <v>2</v>
      </c>
      <c r="C45" s="2">
        <v>460000</v>
      </c>
      <c r="D45" s="2"/>
      <c r="E45" s="2">
        <v>345000</v>
      </c>
      <c r="F45" s="2"/>
      <c r="G45" s="2"/>
      <c r="H45" s="12">
        <v>20000</v>
      </c>
      <c r="I45" s="12"/>
      <c r="J45" s="2"/>
      <c r="K45" s="2"/>
      <c r="L45" s="8">
        <f t="shared" si="0"/>
        <v>825000</v>
      </c>
    </row>
    <row r="46" spans="1:12" x14ac:dyDescent="0.25">
      <c r="A46" t="s">
        <v>13</v>
      </c>
      <c r="C46" s="2"/>
      <c r="D46" s="2"/>
      <c r="E46" s="2"/>
      <c r="F46" s="2"/>
      <c r="G46" s="2"/>
      <c r="H46" s="12">
        <v>45000</v>
      </c>
      <c r="I46" s="12"/>
      <c r="J46" s="2"/>
      <c r="K46" s="2"/>
      <c r="L46" s="8">
        <f t="shared" si="0"/>
        <v>45000</v>
      </c>
    </row>
    <row r="47" spans="1:12" x14ac:dyDescent="0.25">
      <c r="A47" s="6" t="s">
        <v>14</v>
      </c>
      <c r="B47" s="6"/>
      <c r="C47" s="9"/>
      <c r="D47" s="9"/>
      <c r="E47" s="9"/>
      <c r="F47" s="9"/>
      <c r="G47" s="9"/>
      <c r="H47" s="14">
        <v>65000</v>
      </c>
      <c r="I47" s="14"/>
      <c r="J47" s="11">
        <v>65000</v>
      </c>
      <c r="K47" s="11"/>
      <c r="L47" s="10">
        <f t="shared" si="0"/>
        <v>0</v>
      </c>
    </row>
    <row r="48" spans="1:12" x14ac:dyDescent="0.25">
      <c r="A48" t="s">
        <v>3</v>
      </c>
      <c r="C48" s="1">
        <f>SUM(C43:C45)</f>
        <v>800000</v>
      </c>
      <c r="D48" s="1"/>
      <c r="E48" s="1">
        <f>SUM(E43:E47)</f>
        <v>385000</v>
      </c>
      <c r="F48" s="1"/>
      <c r="G48" s="1"/>
      <c r="H48" s="2"/>
      <c r="I48" s="2"/>
      <c r="J48" s="2"/>
      <c r="K48" s="2"/>
      <c r="L48" s="1">
        <f>SUM(L43:L47)</f>
        <v>970000</v>
      </c>
    </row>
    <row r="49" spans="1:12" x14ac:dyDescent="0.25">
      <c r="C49" s="1"/>
      <c r="D49" s="1"/>
      <c r="E49" s="1"/>
      <c r="F49" s="1"/>
      <c r="G49" s="1"/>
      <c r="H49" s="2"/>
      <c r="I49" s="2"/>
      <c r="J49" s="2"/>
      <c r="K49" s="2"/>
    </row>
    <row r="50" spans="1:12" x14ac:dyDescent="0.25">
      <c r="A50" t="s">
        <v>4</v>
      </c>
      <c r="C50" s="2">
        <v>75000</v>
      </c>
      <c r="D50" s="2"/>
      <c r="E50" s="2">
        <v>100000</v>
      </c>
      <c r="F50" s="2"/>
      <c r="G50" s="2"/>
      <c r="H50" s="2"/>
      <c r="I50" s="2"/>
      <c r="J50" s="2"/>
      <c r="K50" s="2"/>
      <c r="L50" s="8">
        <f>C50+E50+J50-H50</f>
        <v>175000</v>
      </c>
    </row>
    <row r="51" spans="1:12" x14ac:dyDescent="0.25">
      <c r="A51" t="s">
        <v>5</v>
      </c>
      <c r="C51" s="2">
        <v>490000</v>
      </c>
      <c r="D51" s="2"/>
      <c r="E51" s="2">
        <v>200000</v>
      </c>
      <c r="F51" s="23"/>
      <c r="G51" s="23"/>
      <c r="H51" s="13">
        <v>200000</v>
      </c>
      <c r="I51" s="13"/>
      <c r="J51" s="2"/>
      <c r="K51" s="2"/>
      <c r="L51" s="8">
        <f t="shared" ref="L51:L53" si="1">C51+E51+J51-H51</f>
        <v>490000</v>
      </c>
    </row>
    <row r="52" spans="1:12" x14ac:dyDescent="0.25">
      <c r="A52" t="s">
        <v>6</v>
      </c>
      <c r="C52" s="2">
        <v>235000</v>
      </c>
      <c r="D52" s="2"/>
      <c r="E52" s="2">
        <v>85000</v>
      </c>
      <c r="F52" s="23"/>
      <c r="G52" s="23"/>
      <c r="H52" s="13">
        <v>85000</v>
      </c>
      <c r="I52" s="13"/>
      <c r="J52" s="2"/>
      <c r="K52" s="2"/>
      <c r="L52" s="8">
        <f t="shared" si="1"/>
        <v>235000</v>
      </c>
    </row>
    <row r="53" spans="1:12" x14ac:dyDescent="0.25">
      <c r="A53" s="6" t="s">
        <v>15</v>
      </c>
      <c r="B53" s="6"/>
      <c r="C53" s="9"/>
      <c r="D53" s="9"/>
      <c r="E53" s="24"/>
      <c r="F53" s="24"/>
      <c r="G53" s="24"/>
      <c r="H53" s="9"/>
      <c r="I53" s="9"/>
      <c r="J53" s="14">
        <v>70000</v>
      </c>
      <c r="K53" s="14"/>
      <c r="L53" s="10">
        <f t="shared" si="1"/>
        <v>70000</v>
      </c>
    </row>
    <row r="54" spans="1:12" x14ac:dyDescent="0.25">
      <c r="A54" t="s">
        <v>7</v>
      </c>
      <c r="C54" s="1">
        <f>SUM(C50:C52)</f>
        <v>800000</v>
      </c>
      <c r="D54" s="1"/>
      <c r="E54" s="1">
        <f>SUM(E50:E52)</f>
        <v>385000</v>
      </c>
      <c r="F54" s="1"/>
      <c r="G54" s="1"/>
      <c r="H54" s="1">
        <f>SUM(H43:H53)</f>
        <v>415000</v>
      </c>
      <c r="I54" s="1"/>
      <c r="J54" s="1">
        <f>SUM(J43:J53)</f>
        <v>415000</v>
      </c>
      <c r="K54" s="1"/>
      <c r="L54" s="8">
        <f>SUM(L50:L53)</f>
        <v>970000</v>
      </c>
    </row>
    <row r="57" spans="1:12" x14ac:dyDescent="0.25">
      <c r="A57" s="50" t="s">
        <v>25</v>
      </c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9" spans="1:12" x14ac:dyDescent="0.25">
      <c r="A59" s="4" t="s">
        <v>26</v>
      </c>
    </row>
    <row r="60" spans="1:12" x14ac:dyDescent="0.25">
      <c r="A60" t="s">
        <v>28</v>
      </c>
      <c r="C60" s="2">
        <v>30000</v>
      </c>
      <c r="F60" s="2"/>
    </row>
    <row r="61" spans="1:12" x14ac:dyDescent="0.25">
      <c r="A61" t="s">
        <v>29</v>
      </c>
      <c r="C61" s="2">
        <v>5000</v>
      </c>
      <c r="F61" s="2"/>
    </row>
    <row r="62" spans="1:12" x14ac:dyDescent="0.25">
      <c r="A62" t="s">
        <v>43</v>
      </c>
      <c r="C62" s="45" t="s">
        <v>44</v>
      </c>
      <c r="E62" s="1">
        <f>H45/20</f>
        <v>1000</v>
      </c>
    </row>
    <row r="63" spans="1:12" x14ac:dyDescent="0.25">
      <c r="A63" t="s">
        <v>27</v>
      </c>
      <c r="C63" s="2">
        <v>0</v>
      </c>
      <c r="F63" s="2"/>
    </row>
    <row r="65" spans="1:12" x14ac:dyDescent="0.25">
      <c r="A65" s="4" t="s">
        <v>54</v>
      </c>
    </row>
    <row r="66" spans="1:12" x14ac:dyDescent="0.25">
      <c r="A66" s="18">
        <v>0.8</v>
      </c>
      <c r="B66" t="s">
        <v>9</v>
      </c>
      <c r="H66" s="48">
        <f>C60*A66</f>
        <v>24000</v>
      </c>
      <c r="J66" s="49"/>
      <c r="L66" t="s">
        <v>45</v>
      </c>
    </row>
    <row r="67" spans="1:12" x14ac:dyDescent="0.25">
      <c r="C67" s="20" t="s">
        <v>18</v>
      </c>
      <c r="H67" s="49"/>
      <c r="J67" s="48">
        <f>H66</f>
        <v>24000</v>
      </c>
    </row>
    <row r="68" spans="1:12" x14ac:dyDescent="0.25">
      <c r="B68" t="s">
        <v>1</v>
      </c>
      <c r="H68" s="48">
        <f>C61*A66</f>
        <v>4000</v>
      </c>
      <c r="J68" s="49"/>
      <c r="L68" t="s">
        <v>46</v>
      </c>
    </row>
    <row r="69" spans="1:12" x14ac:dyDescent="0.25">
      <c r="C69" t="s">
        <v>9</v>
      </c>
      <c r="H69" s="49"/>
      <c r="J69" s="48">
        <f>H68</f>
        <v>4000</v>
      </c>
    </row>
    <row r="70" spans="1:12" x14ac:dyDescent="0.25">
      <c r="B70" s="20" t="s">
        <v>19</v>
      </c>
      <c r="H70" s="48">
        <f>E62*A66</f>
        <v>800</v>
      </c>
      <c r="J70" s="49"/>
      <c r="L70" t="s">
        <v>47</v>
      </c>
    </row>
    <row r="71" spans="1:12" x14ac:dyDescent="0.25">
      <c r="C71" t="s">
        <v>9</v>
      </c>
      <c r="H71" s="49"/>
      <c r="J71" s="48">
        <f>H70</f>
        <v>800</v>
      </c>
    </row>
    <row r="74" spans="1:12" x14ac:dyDescent="0.25">
      <c r="B74" s="4" t="s">
        <v>30</v>
      </c>
    </row>
    <row r="75" spans="1:12" x14ac:dyDescent="0.25">
      <c r="B75" t="s">
        <v>31</v>
      </c>
      <c r="H75" s="1">
        <f>C44</f>
        <v>280000</v>
      </c>
    </row>
    <row r="76" spans="1:12" x14ac:dyDescent="0.25">
      <c r="B76" t="s">
        <v>32</v>
      </c>
      <c r="H76" s="8">
        <f>H66</f>
        <v>24000</v>
      </c>
    </row>
    <row r="77" spans="1:12" x14ac:dyDescent="0.25">
      <c r="B77" t="s">
        <v>33</v>
      </c>
      <c r="H77" s="8">
        <f>-J69</f>
        <v>-4000</v>
      </c>
    </row>
    <row r="78" spans="1:12" x14ac:dyDescent="0.25">
      <c r="B78" s="6" t="s">
        <v>2</v>
      </c>
      <c r="C78" s="6"/>
      <c r="D78" s="6"/>
      <c r="E78" s="6"/>
      <c r="H78" s="10">
        <f>-J71</f>
        <v>-800</v>
      </c>
    </row>
    <row r="79" spans="1:12" x14ac:dyDescent="0.25">
      <c r="B79" t="s">
        <v>34</v>
      </c>
      <c r="H79" s="48">
        <f>SUM(H75:H78)</f>
        <v>299200</v>
      </c>
    </row>
    <row r="80" spans="1:12" x14ac:dyDescent="0.25">
      <c r="A80" s="4" t="s">
        <v>55</v>
      </c>
    </row>
    <row r="81" spans="1:10" x14ac:dyDescent="0.25">
      <c r="H81" s="46" t="s">
        <v>48</v>
      </c>
    </row>
    <row r="82" spans="1:10" x14ac:dyDescent="0.25">
      <c r="A82" s="4" t="s">
        <v>49</v>
      </c>
      <c r="C82" t="s">
        <v>21</v>
      </c>
      <c r="F82" s="8"/>
      <c r="H82" s="41">
        <f>E118</f>
        <v>200000</v>
      </c>
    </row>
    <row r="83" spans="1:10" x14ac:dyDescent="0.25">
      <c r="C83" t="s">
        <v>22</v>
      </c>
      <c r="F83" s="8"/>
      <c r="H83" s="41">
        <f>E119</f>
        <v>110000</v>
      </c>
    </row>
    <row r="84" spans="1:10" x14ac:dyDescent="0.25">
      <c r="C84" t="s">
        <v>14</v>
      </c>
      <c r="F84" s="8"/>
      <c r="H84" s="41">
        <f>J103</f>
        <v>64000</v>
      </c>
    </row>
    <row r="85" spans="1:10" x14ac:dyDescent="0.25">
      <c r="D85" t="s">
        <v>23</v>
      </c>
      <c r="J85" s="41">
        <f>C111</f>
        <v>299200</v>
      </c>
    </row>
    <row r="86" spans="1:10" x14ac:dyDescent="0.25">
      <c r="D86" t="s">
        <v>24</v>
      </c>
      <c r="J86" s="41">
        <f>H82+H83+H84-J85</f>
        <v>74800</v>
      </c>
    </row>
    <row r="87" spans="1:10" x14ac:dyDescent="0.25">
      <c r="E87" s="16"/>
      <c r="F87" s="4"/>
      <c r="G87" s="16"/>
      <c r="H87" s="16"/>
    </row>
    <row r="88" spans="1:10" x14ac:dyDescent="0.25">
      <c r="C88" s="4" t="s">
        <v>35</v>
      </c>
    </row>
    <row r="89" spans="1:10" x14ac:dyDescent="0.25">
      <c r="C89" t="s">
        <v>31</v>
      </c>
      <c r="H89" s="8">
        <f>H47</f>
        <v>65000</v>
      </c>
    </row>
    <row r="90" spans="1:10" x14ac:dyDescent="0.25">
      <c r="C90" s="6" t="s">
        <v>2</v>
      </c>
      <c r="D90" s="6"/>
      <c r="E90" s="6"/>
      <c r="F90" s="6"/>
      <c r="G90" s="6"/>
      <c r="H90" s="10">
        <f>-E62</f>
        <v>-1000</v>
      </c>
    </row>
    <row r="91" spans="1:10" x14ac:dyDescent="0.25">
      <c r="C91" t="s">
        <v>34</v>
      </c>
      <c r="H91" s="8">
        <f>SUM(H89:H90)</f>
        <v>64000</v>
      </c>
    </row>
    <row r="92" spans="1:10" x14ac:dyDescent="0.25">
      <c r="H92" s="8"/>
    </row>
    <row r="93" spans="1:10" x14ac:dyDescent="0.25">
      <c r="A93" s="18">
        <v>0.2</v>
      </c>
      <c r="C93" s="4" t="s">
        <v>36</v>
      </c>
    </row>
    <row r="94" spans="1:10" x14ac:dyDescent="0.25">
      <c r="C94" t="s">
        <v>31</v>
      </c>
      <c r="H94" s="1">
        <f>J53</f>
        <v>70000</v>
      </c>
    </row>
    <row r="95" spans="1:10" x14ac:dyDescent="0.25">
      <c r="B95" s="4"/>
      <c r="C95" t="s">
        <v>32</v>
      </c>
      <c r="H95" s="1">
        <f>C60*$A$93</f>
        <v>6000</v>
      </c>
    </row>
    <row r="96" spans="1:10" x14ac:dyDescent="0.25">
      <c r="B96" s="4"/>
      <c r="C96" t="s">
        <v>33</v>
      </c>
      <c r="H96" s="1">
        <f>-C61*$A$93</f>
        <v>-1000</v>
      </c>
      <c r="I96" s="8"/>
    </row>
    <row r="97" spans="1:12" x14ac:dyDescent="0.25">
      <c r="C97" s="6" t="s">
        <v>2</v>
      </c>
      <c r="D97" s="6"/>
      <c r="E97" s="6"/>
      <c r="F97" s="6"/>
      <c r="G97" s="6"/>
      <c r="H97" s="21">
        <f>-E62*$A$93</f>
        <v>-200</v>
      </c>
    </row>
    <row r="98" spans="1:12" x14ac:dyDescent="0.25">
      <c r="C98" t="s">
        <v>34</v>
      </c>
      <c r="H98" s="1">
        <f>SUM(H94:H97)</f>
        <v>74800</v>
      </c>
    </row>
    <row r="101" spans="1:12" x14ac:dyDescent="0.25">
      <c r="A101" s="4" t="s">
        <v>50</v>
      </c>
      <c r="D101" t="s">
        <v>2</v>
      </c>
      <c r="H101" s="12">
        <f>H45-E62</f>
        <v>19000</v>
      </c>
    </row>
    <row r="102" spans="1:12" x14ac:dyDescent="0.25">
      <c r="D102" t="s">
        <v>13</v>
      </c>
      <c r="H102" s="12">
        <f>H46</f>
        <v>45000</v>
      </c>
    </row>
    <row r="103" spans="1:12" x14ac:dyDescent="0.25">
      <c r="E103" t="s">
        <v>14</v>
      </c>
      <c r="J103" s="12">
        <f>SUM(H101:H102)</f>
        <v>64000</v>
      </c>
    </row>
    <row r="106" spans="1:12" x14ac:dyDescent="0.25">
      <c r="A106" s="4" t="s">
        <v>56</v>
      </c>
    </row>
    <row r="107" spans="1:12" x14ac:dyDescent="0.25">
      <c r="C107" s="4"/>
      <c r="D107" s="4"/>
      <c r="E107" s="4"/>
      <c r="F107" s="4"/>
      <c r="G107" s="4"/>
      <c r="H107" s="54" t="s">
        <v>10</v>
      </c>
      <c r="I107" s="54"/>
      <c r="J107" s="54"/>
      <c r="K107" s="15"/>
      <c r="L107" s="5" t="s">
        <v>16</v>
      </c>
    </row>
    <row r="108" spans="1:12" x14ac:dyDescent="0.25">
      <c r="A108" s="6"/>
      <c r="B108" s="6"/>
      <c r="C108" s="7" t="s">
        <v>8</v>
      </c>
      <c r="D108" s="7"/>
      <c r="E108" s="7" t="s">
        <v>0</v>
      </c>
      <c r="F108" s="7"/>
      <c r="G108" s="7"/>
      <c r="H108" s="7" t="s">
        <v>11</v>
      </c>
      <c r="I108" s="7"/>
      <c r="J108" s="7" t="s">
        <v>12</v>
      </c>
      <c r="K108" s="7"/>
      <c r="L108" s="7" t="s">
        <v>17</v>
      </c>
    </row>
    <row r="109" spans="1:12" x14ac:dyDescent="0.25">
      <c r="A109" t="s">
        <v>1</v>
      </c>
      <c r="C109" s="2">
        <v>65300</v>
      </c>
      <c r="D109" s="2"/>
      <c r="E109" s="2">
        <v>45000</v>
      </c>
      <c r="F109" s="2"/>
      <c r="G109" s="2"/>
      <c r="H109" s="2"/>
      <c r="I109" s="2"/>
      <c r="J109" s="2"/>
      <c r="K109" s="2"/>
      <c r="L109" s="8">
        <f>C109+E109+H109-J109</f>
        <v>110300</v>
      </c>
    </row>
    <row r="110" spans="1:12" x14ac:dyDescent="0.25">
      <c r="A110" t="s">
        <v>20</v>
      </c>
      <c r="C110" s="2">
        <v>0</v>
      </c>
      <c r="D110" s="2"/>
      <c r="E110" s="2">
        <v>50000</v>
      </c>
      <c r="F110" s="2"/>
      <c r="G110" s="2"/>
      <c r="H110" s="2"/>
      <c r="I110" s="2"/>
      <c r="J110" s="2"/>
      <c r="K110" s="2"/>
      <c r="L110" s="8">
        <f>C110+E110+H110-J110</f>
        <v>50000</v>
      </c>
    </row>
    <row r="111" spans="1:12" x14ac:dyDescent="0.25">
      <c r="A111" t="s">
        <v>9</v>
      </c>
      <c r="C111" s="22">
        <f>H79</f>
        <v>299200</v>
      </c>
      <c r="D111" s="23"/>
      <c r="E111" s="2"/>
      <c r="F111" s="2"/>
      <c r="G111" s="2"/>
      <c r="H111" s="30"/>
      <c r="I111" s="30"/>
      <c r="J111" s="31">
        <f>J85</f>
        <v>299200</v>
      </c>
      <c r="K111" s="13"/>
      <c r="L111" s="8">
        <f t="shared" ref="L111:L114" si="2">C111+E111+H111-J111</f>
        <v>0</v>
      </c>
    </row>
    <row r="112" spans="1:12" x14ac:dyDescent="0.25">
      <c r="A112" t="s">
        <v>2</v>
      </c>
      <c r="C112" s="2">
        <v>450000</v>
      </c>
      <c r="D112" s="2"/>
      <c r="E112" s="2">
        <v>330000</v>
      </c>
      <c r="F112" s="2"/>
      <c r="G112" s="2"/>
      <c r="H112" s="32">
        <f>H101</f>
        <v>19000</v>
      </c>
      <c r="I112" s="32"/>
      <c r="J112" s="30"/>
      <c r="K112" s="2"/>
      <c r="L112" s="8">
        <f t="shared" si="2"/>
        <v>799000</v>
      </c>
    </row>
    <row r="113" spans="1:12" x14ac:dyDescent="0.25">
      <c r="A113" t="s">
        <v>13</v>
      </c>
      <c r="C113" s="2"/>
      <c r="D113" s="2"/>
      <c r="E113" s="2"/>
      <c r="F113" s="2"/>
      <c r="G113" s="2"/>
      <c r="H113" s="33">
        <f>H102</f>
        <v>45000</v>
      </c>
      <c r="I113" s="33"/>
      <c r="J113" s="34"/>
      <c r="K113" s="26"/>
      <c r="L113" s="8">
        <f t="shared" si="2"/>
        <v>45000</v>
      </c>
    </row>
    <row r="114" spans="1:12" x14ac:dyDescent="0.25">
      <c r="A114" s="6" t="s">
        <v>14</v>
      </c>
      <c r="B114" s="6"/>
      <c r="C114" s="9"/>
      <c r="D114" s="9"/>
      <c r="E114" s="9"/>
      <c r="F114" s="9"/>
      <c r="G114" s="26"/>
      <c r="H114" s="35">
        <f>H84</f>
        <v>64000</v>
      </c>
      <c r="I114" s="35"/>
      <c r="J114" s="33">
        <f>J103</f>
        <v>64000</v>
      </c>
      <c r="K114" s="25"/>
      <c r="L114" s="10">
        <f t="shared" si="2"/>
        <v>0</v>
      </c>
    </row>
    <row r="115" spans="1:12" x14ac:dyDescent="0.25">
      <c r="A115" t="s">
        <v>3</v>
      </c>
      <c r="C115" s="1">
        <f>SUM(C109:C112)</f>
        <v>814500</v>
      </c>
      <c r="D115" s="1"/>
      <c r="E115" s="1">
        <f>SUM(E109:E114)</f>
        <v>425000</v>
      </c>
      <c r="F115" s="1"/>
      <c r="G115" s="28"/>
      <c r="H115" s="34"/>
      <c r="I115" s="34"/>
      <c r="J115" s="34"/>
      <c r="K115" s="26"/>
      <c r="L115" s="1">
        <f>SUM(L109:L114)</f>
        <v>1004300</v>
      </c>
    </row>
    <row r="116" spans="1:12" x14ac:dyDescent="0.25">
      <c r="C116" s="1"/>
      <c r="D116" s="1"/>
      <c r="E116" s="1"/>
      <c r="F116" s="1"/>
      <c r="G116" s="28"/>
      <c r="H116" s="34"/>
      <c r="I116" s="34"/>
      <c r="J116" s="34"/>
      <c r="K116" s="26"/>
    </row>
    <row r="117" spans="1:12" x14ac:dyDescent="0.25">
      <c r="A117" t="s">
        <v>4</v>
      </c>
      <c r="C117" s="2">
        <v>68000</v>
      </c>
      <c r="D117" s="2"/>
      <c r="E117" s="2">
        <v>115000</v>
      </c>
      <c r="F117" s="2"/>
      <c r="G117" s="26"/>
      <c r="H117" s="34"/>
      <c r="I117" s="34"/>
      <c r="J117" s="34"/>
      <c r="K117" s="26"/>
      <c r="L117" s="8">
        <f>C117+E117+J117-H117</f>
        <v>183000</v>
      </c>
    </row>
    <row r="118" spans="1:12" x14ac:dyDescent="0.25">
      <c r="A118" t="s">
        <v>5</v>
      </c>
      <c r="C118" s="2">
        <v>490000</v>
      </c>
      <c r="D118" s="2"/>
      <c r="E118" s="23">
        <v>200000</v>
      </c>
      <c r="F118" s="23"/>
      <c r="G118" s="29"/>
      <c r="H118" s="35">
        <f>H82</f>
        <v>200000</v>
      </c>
      <c r="I118" s="35"/>
      <c r="J118" s="34"/>
      <c r="K118" s="26"/>
      <c r="L118" s="8">
        <f t="shared" ref="L118:L120" si="3">C118+E118+J118-H118</f>
        <v>490000</v>
      </c>
    </row>
    <row r="119" spans="1:12" x14ac:dyDescent="0.25">
      <c r="A119" t="s">
        <v>6</v>
      </c>
      <c r="C119" s="2">
        <v>256500</v>
      </c>
      <c r="D119" s="2"/>
      <c r="E119" s="22">
        <f>E9+C60-C61</f>
        <v>110000</v>
      </c>
      <c r="F119" s="23"/>
      <c r="G119" s="29"/>
      <c r="H119" s="35">
        <f>H83</f>
        <v>110000</v>
      </c>
      <c r="I119" s="35"/>
      <c r="J119" s="34"/>
      <c r="K119" s="26"/>
      <c r="L119" s="8">
        <f t="shared" si="3"/>
        <v>256500</v>
      </c>
    </row>
    <row r="120" spans="1:12" x14ac:dyDescent="0.25">
      <c r="A120" s="6" t="s">
        <v>15</v>
      </c>
      <c r="B120" s="6"/>
      <c r="C120" s="9"/>
      <c r="D120" s="9"/>
      <c r="E120" s="24"/>
      <c r="F120" s="24"/>
      <c r="G120" s="29"/>
      <c r="H120" s="34"/>
      <c r="I120" s="34"/>
      <c r="J120" s="35">
        <f>J86</f>
        <v>74800</v>
      </c>
      <c r="K120" s="27"/>
      <c r="L120" s="10">
        <f t="shared" si="3"/>
        <v>74800</v>
      </c>
    </row>
    <row r="121" spans="1:12" x14ac:dyDescent="0.25">
      <c r="A121" t="s">
        <v>7</v>
      </c>
      <c r="C121" s="1">
        <f>SUM(C117:C119)</f>
        <v>814500</v>
      </c>
      <c r="D121" s="1"/>
      <c r="E121" s="1">
        <f>SUM(E117:E119)</f>
        <v>425000</v>
      </c>
      <c r="F121" s="1"/>
      <c r="G121" s="28"/>
      <c r="H121" s="36"/>
      <c r="I121" s="36"/>
      <c r="J121" s="36"/>
      <c r="K121" s="28"/>
      <c r="L121" s="8">
        <f>SUM(L117:L120)</f>
        <v>1004300</v>
      </c>
    </row>
    <row r="122" spans="1:12" x14ac:dyDescent="0.25">
      <c r="H122" s="19"/>
      <c r="I122" s="19"/>
      <c r="J122" s="19"/>
      <c r="K122" s="19"/>
    </row>
    <row r="123" spans="1:12" x14ac:dyDescent="0.25">
      <c r="A123" t="s">
        <v>59</v>
      </c>
    </row>
    <row r="124" spans="1:12" x14ac:dyDescent="0.25">
      <c r="A124" t="s">
        <v>60</v>
      </c>
    </row>
    <row r="126" spans="1:12" x14ac:dyDescent="0.25">
      <c r="A126" s="4" t="s">
        <v>23</v>
      </c>
    </row>
    <row r="127" spans="1:12" x14ac:dyDescent="0.25">
      <c r="A127" t="s">
        <v>31</v>
      </c>
      <c r="E127" s="1">
        <f>H75</f>
        <v>280000</v>
      </c>
    </row>
    <row r="128" spans="1:12" x14ac:dyDescent="0.25">
      <c r="A128" t="s">
        <v>32</v>
      </c>
      <c r="E128" s="8">
        <f>H76</f>
        <v>24000</v>
      </c>
    </row>
    <row r="129" spans="1:5" x14ac:dyDescent="0.25">
      <c r="A129" t="s">
        <v>33</v>
      </c>
      <c r="E129" s="8">
        <f>H77</f>
        <v>-4000</v>
      </c>
    </row>
    <row r="130" spans="1:5" x14ac:dyDescent="0.25">
      <c r="A130" s="6" t="s">
        <v>2</v>
      </c>
      <c r="B130" s="6"/>
      <c r="C130" s="6"/>
      <c r="D130" s="6"/>
      <c r="E130" s="10">
        <f>H78</f>
        <v>-800</v>
      </c>
    </row>
    <row r="131" spans="1:5" x14ac:dyDescent="0.25">
      <c r="A131" t="s">
        <v>34</v>
      </c>
      <c r="E131" s="47">
        <f>H79</f>
        <v>299200</v>
      </c>
    </row>
    <row r="133" spans="1:5" x14ac:dyDescent="0.25">
      <c r="A133" s="4" t="s">
        <v>57</v>
      </c>
    </row>
    <row r="134" spans="1:5" x14ac:dyDescent="0.25">
      <c r="A134" t="s">
        <v>31</v>
      </c>
      <c r="E134" s="8">
        <f>E9</f>
        <v>85000</v>
      </c>
    </row>
    <row r="135" spans="1:5" x14ac:dyDescent="0.25">
      <c r="A135" t="s">
        <v>58</v>
      </c>
      <c r="E135" s="8">
        <f>C60</f>
        <v>30000</v>
      </c>
    </row>
    <row r="136" spans="1:5" x14ac:dyDescent="0.25">
      <c r="A136" s="6" t="s">
        <v>33</v>
      </c>
      <c r="B136" s="6"/>
      <c r="C136" s="6"/>
      <c r="D136" s="6"/>
      <c r="E136" s="10">
        <f>-C61</f>
        <v>-5000</v>
      </c>
    </row>
    <row r="137" spans="1:5" x14ac:dyDescent="0.25">
      <c r="A137" t="s">
        <v>34</v>
      </c>
      <c r="E137" s="47">
        <f>SUM(E134:E136)</f>
        <v>110000</v>
      </c>
    </row>
  </sheetData>
  <mergeCells count="2">
    <mergeCell ref="H107:J107"/>
    <mergeCell ref="H41:J41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class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cp:lastPrinted>2015-08-18T16:50:09Z</cp:lastPrinted>
  <dcterms:created xsi:type="dcterms:W3CDTF">2014-09-19T14:23:37Z</dcterms:created>
  <dcterms:modified xsi:type="dcterms:W3CDTF">2015-08-18T16:50:13Z</dcterms:modified>
</cp:coreProperties>
</file>