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SIU\Advanced Financial Accounting\"/>
    </mc:Choice>
  </mc:AlternateContent>
  <bookViews>
    <workbookView xWindow="0" yWindow="0" windowWidth="3795" windowHeight="2760"/>
  </bookViews>
  <sheets>
    <sheet name="in class exercis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4" l="1"/>
  <c r="C18" i="4"/>
  <c r="E32" i="4" s="1"/>
  <c r="E33" i="4" s="1"/>
  <c r="C35" i="4"/>
  <c r="C30" i="4"/>
  <c r="C29" i="4"/>
  <c r="C20" i="4"/>
  <c r="C22" i="4" l="1"/>
  <c r="C26" i="4" s="1"/>
  <c r="C36" i="4" s="1"/>
  <c r="C31" i="4"/>
  <c r="E37" i="4" s="1"/>
  <c r="E14" i="4" l="1"/>
  <c r="E10" i="4"/>
  <c r="C10" i="4"/>
  <c r="E5" i="4"/>
  <c r="C5" i="4"/>
  <c r="L151" i="4" l="1"/>
  <c r="L150" i="4"/>
  <c r="E148" i="4"/>
  <c r="L147" i="4"/>
  <c r="L142" i="4"/>
  <c r="L141" i="4"/>
  <c r="E134" i="4"/>
  <c r="E132" i="4"/>
  <c r="C132" i="4"/>
  <c r="L122" i="4"/>
  <c r="L120" i="4"/>
  <c r="E117" i="4"/>
  <c r="C117" i="4"/>
  <c r="L115" i="4"/>
  <c r="L114" i="4"/>
  <c r="E112" i="4"/>
  <c r="E118" i="4" s="1"/>
  <c r="E121" i="4" s="1"/>
  <c r="E123" i="4" s="1"/>
  <c r="E125" i="4" s="1"/>
  <c r="E133" i="4" s="1"/>
  <c r="C112" i="4"/>
  <c r="C118" i="4" s="1"/>
  <c r="L111" i="4"/>
  <c r="L110" i="4"/>
  <c r="J95" i="4"/>
  <c r="J155" i="4" s="1"/>
  <c r="J94" i="4"/>
  <c r="H98" i="4"/>
  <c r="H146" i="4" s="1"/>
  <c r="L146" i="4" s="1"/>
  <c r="H97" i="4"/>
  <c r="H92" i="4"/>
  <c r="H132" i="4" s="1"/>
  <c r="H91" i="4"/>
  <c r="H153" i="4" s="1"/>
  <c r="L153" i="4" s="1"/>
  <c r="H75" i="4"/>
  <c r="H70" i="4"/>
  <c r="J71" i="4" s="1"/>
  <c r="H78" i="4" s="1"/>
  <c r="H68" i="4"/>
  <c r="J69" i="4" s="1"/>
  <c r="H77" i="4" s="1"/>
  <c r="J84" i="4" s="1"/>
  <c r="H66" i="4"/>
  <c r="H76" i="4" s="1"/>
  <c r="E62" i="4"/>
  <c r="H101" i="4" s="1"/>
  <c r="J54" i="4"/>
  <c r="H54" i="4"/>
  <c r="E54" i="4"/>
  <c r="C54" i="4"/>
  <c r="L53" i="4"/>
  <c r="L52" i="4"/>
  <c r="L51" i="4"/>
  <c r="L50" i="4"/>
  <c r="E48" i="4"/>
  <c r="C48" i="4"/>
  <c r="L47" i="4"/>
  <c r="L46" i="4"/>
  <c r="L45" i="4"/>
  <c r="L44" i="4"/>
  <c r="L43" i="4"/>
  <c r="J143" i="4" l="1"/>
  <c r="H93" i="4"/>
  <c r="J99" i="4" s="1"/>
  <c r="H145" i="4"/>
  <c r="L112" i="4"/>
  <c r="L48" i="4"/>
  <c r="J67" i="4"/>
  <c r="L54" i="4"/>
  <c r="J134" i="4"/>
  <c r="J88" i="4"/>
  <c r="H79" i="4"/>
  <c r="H116" i="4"/>
  <c r="L116" i="4" s="1"/>
  <c r="L117" i="4" s="1"/>
  <c r="J102" i="4"/>
  <c r="J145" i="4" s="1"/>
  <c r="L145" i="4" s="1"/>
  <c r="E136" i="4"/>
  <c r="E154" i="4" s="1"/>
  <c r="E157" i="4" s="1"/>
  <c r="L132" i="4"/>
  <c r="L118" i="4" l="1"/>
  <c r="J135" i="4"/>
  <c r="L134" i="4" s="1"/>
  <c r="C143" i="4"/>
  <c r="H83" i="4"/>
  <c r="C119" i="4" l="1"/>
  <c r="J85" i="4"/>
  <c r="H119" i="4"/>
  <c r="C148" i="4"/>
  <c r="J89" i="4" l="1"/>
  <c r="J144" i="4"/>
  <c r="L143" i="4" s="1"/>
  <c r="L148" i="4" s="1"/>
  <c r="L119" i="4"/>
  <c r="L121" i="4" s="1"/>
  <c r="L123" i="4" s="1"/>
  <c r="C121" i="4"/>
  <c r="C123" i="4" s="1"/>
  <c r="C125" i="4" s="1"/>
  <c r="C133" i="4" s="1"/>
  <c r="C136" i="4" l="1"/>
  <c r="C152" i="4" s="1"/>
  <c r="L133" i="4"/>
  <c r="L136" i="4" s="1"/>
  <c r="J156" i="4"/>
  <c r="L155" i="4" s="1"/>
  <c r="H87" i="4"/>
  <c r="H124" i="4" s="1"/>
  <c r="L124" i="4" s="1"/>
  <c r="L125" i="4" s="1"/>
  <c r="L152" i="4" l="1"/>
  <c r="L157" i="4" s="1"/>
  <c r="C157" i="4"/>
</calcChain>
</file>

<file path=xl/sharedStrings.xml><?xml version="1.0" encoding="utf-8"?>
<sst xmlns="http://schemas.openxmlformats.org/spreadsheetml/2006/main" count="175" uniqueCount="94">
  <si>
    <t>Cash</t>
  </si>
  <si>
    <t>Total assets</t>
  </si>
  <si>
    <t>Notes payable</t>
  </si>
  <si>
    <t>Goodwill</t>
  </si>
  <si>
    <t>Noncontrolling interest</t>
  </si>
  <si>
    <t>CONSOLIDATION</t>
  </si>
  <si>
    <t>DR</t>
  </si>
  <si>
    <t>CR</t>
  </si>
  <si>
    <t>Consolidated</t>
  </si>
  <si>
    <t>Balance Sheet</t>
  </si>
  <si>
    <t>Unamortized excess</t>
  </si>
  <si>
    <t>a</t>
  </si>
  <si>
    <t>b</t>
  </si>
  <si>
    <t>Goodwill impairment</t>
  </si>
  <si>
    <t>Information during year</t>
  </si>
  <si>
    <t>Investment income</t>
  </si>
  <si>
    <t>NCI</t>
  </si>
  <si>
    <t>AFTER ONE YEAR</t>
  </si>
  <si>
    <t>Ending balance</t>
  </si>
  <si>
    <t>Beginning balance</t>
  </si>
  <si>
    <t>Income</t>
  </si>
  <si>
    <t>Dividends</t>
  </si>
  <si>
    <t>Investment balance</t>
  </si>
  <si>
    <t>Consolidation AFTER acquisition (lecture 4)</t>
  </si>
  <si>
    <t>before reversal on BS, eliminate inc/div, and adjust for NCI</t>
  </si>
  <si>
    <t>NCI share of income</t>
  </si>
  <si>
    <t>Cost of goods sold</t>
  </si>
  <si>
    <t>Depreciation expense</t>
  </si>
  <si>
    <t>Income Statement</t>
  </si>
  <si>
    <t>Sales</t>
  </si>
  <si>
    <t>Gross profit</t>
  </si>
  <si>
    <t>Interest expense</t>
  </si>
  <si>
    <t>SGA expenses</t>
  </si>
  <si>
    <t>Marketing expense</t>
  </si>
  <si>
    <t>Salaries expense</t>
  </si>
  <si>
    <t>Total expenses</t>
  </si>
  <si>
    <t>Operating income</t>
  </si>
  <si>
    <t>Income before taxes</t>
  </si>
  <si>
    <t>Income tax expense</t>
  </si>
  <si>
    <t>Net income</t>
  </si>
  <si>
    <t>Net income before NCI</t>
  </si>
  <si>
    <t>Statement of Retained Earnings</t>
  </si>
  <si>
    <t>Add net income</t>
  </si>
  <si>
    <t>Deduct dividends</t>
  </si>
  <si>
    <t>Ending retained earnings</t>
  </si>
  <si>
    <t>Beginning retained earnings</t>
  </si>
  <si>
    <t>elimination in IS</t>
  </si>
  <si>
    <t>c</t>
  </si>
  <si>
    <t>d</t>
  </si>
  <si>
    <t>elimination in SRE</t>
  </si>
  <si>
    <t>NOTE: consolidated amount is same as parent amount</t>
  </si>
  <si>
    <t>Red</t>
  </si>
  <si>
    <t>Blue</t>
  </si>
  <si>
    <t>BS</t>
  </si>
  <si>
    <t>Transaction</t>
  </si>
  <si>
    <t>Investment</t>
  </si>
  <si>
    <t>Investment in blue</t>
  </si>
  <si>
    <t>%</t>
  </si>
  <si>
    <t>Buildings</t>
  </si>
  <si>
    <t>Implied value</t>
  </si>
  <si>
    <t>Equity</t>
  </si>
  <si>
    <t>Excess</t>
  </si>
  <si>
    <t>Excess allocation</t>
  </si>
  <si>
    <t>Building</t>
  </si>
  <si>
    <t>Capital</t>
  </si>
  <si>
    <t>Retained earnings</t>
  </si>
  <si>
    <t>Total L/E</t>
  </si>
  <si>
    <t>Blue income</t>
  </si>
  <si>
    <t>Blue dividends</t>
  </si>
  <si>
    <t>Buildings, 20 years</t>
  </si>
  <si>
    <t>investment income</t>
  </si>
  <si>
    <t>Investment in Blue</t>
  </si>
  <si>
    <t>Capital - Blue</t>
  </si>
  <si>
    <t>RE - Blue</t>
  </si>
  <si>
    <t>Accounts receivable</t>
  </si>
  <si>
    <t>Capital - Red</t>
  </si>
  <si>
    <t>Retained earnings - Red</t>
  </si>
  <si>
    <t>Retained earnings - Blue</t>
  </si>
  <si>
    <t>Balance sheets before investment</t>
  </si>
  <si>
    <t>a) Parent company accounting (like week 3, slide 6)</t>
  </si>
  <si>
    <t xml:space="preserve">   Cash</t>
  </si>
  <si>
    <r>
      <t xml:space="preserve">These numbers are in </t>
    </r>
    <r>
      <rPr>
        <sz val="11"/>
        <color rgb="FFFFFF00"/>
        <rFont val="Calibri"/>
        <family val="2"/>
        <scheme val="minor"/>
      </rPr>
      <t xml:space="preserve">yellow </t>
    </r>
    <r>
      <rPr>
        <sz val="11"/>
        <color theme="1"/>
        <rFont val="Calibri"/>
        <family val="2"/>
        <scheme val="minor"/>
      </rPr>
      <t>in the consolidated balance sheet below</t>
    </r>
  </si>
  <si>
    <t>b) Consolidation entries (like week 3, slides 10-12)</t>
  </si>
  <si>
    <t xml:space="preserve">   Investment in Blue</t>
  </si>
  <si>
    <t xml:space="preserve">   NCI</t>
  </si>
  <si>
    <t xml:space="preserve">   Unamortized excess</t>
  </si>
  <si>
    <t>c) Consolidation on day of acquisition (like week 3, slide 14)</t>
  </si>
  <si>
    <t>???</t>
  </si>
  <si>
    <t>d) equity accounting after one year (like week 4, slide 7)</t>
  </si>
  <si>
    <t>80% of income</t>
  </si>
  <si>
    <t>80% of dividend</t>
  </si>
  <si>
    <t>80% of depreciation of excess fair value</t>
  </si>
  <si>
    <t>----------------------------------------------------------------------</t>
  </si>
  <si>
    <t>e) consolidation adjustments after one year (new week 6 method)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</si>
</sst>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0" fillId="0" borderId="0" xfId="2" applyNumberFormat="1" applyFont="1"/>
    <xf numFmtId="164" fontId="0" fillId="0" borderId="0" xfId="0" applyNumberFormat="1"/>
    <xf numFmtId="0" fontId="0" fillId="0" borderId="1" xfId="0" applyBorder="1"/>
    <xf numFmtId="0" fontId="0" fillId="0" borderId="0" xfId="0" applyBorder="1"/>
    <xf numFmtId="164" fontId="0" fillId="0" borderId="0" xfId="0" applyNumberFormat="1" applyBorder="1"/>
    <xf numFmtId="165" fontId="0" fillId="0" borderId="0" xfId="1" applyNumberFormat="1" applyFont="1" applyBorder="1"/>
    <xf numFmtId="0" fontId="2" fillId="0" borderId="0" xfId="0" applyFont="1"/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165" fontId="4" fillId="0" borderId="0" xfId="1" applyNumberFormat="1" applyFont="1" applyBorder="1"/>
    <xf numFmtId="164" fontId="4" fillId="0" borderId="0" xfId="2" applyNumberFormat="1" applyFont="1"/>
    <xf numFmtId="0" fontId="0" fillId="0" borderId="0" xfId="0" applyFont="1"/>
    <xf numFmtId="164" fontId="0" fillId="0" borderId="1" xfId="0" applyNumberFormat="1" applyBorder="1"/>
    <xf numFmtId="164" fontId="0" fillId="0" borderId="1" xfId="2" applyNumberFormat="1" applyFont="1" applyBorder="1"/>
    <xf numFmtId="0" fontId="3" fillId="0" borderId="0" xfId="0" applyFont="1"/>
    <xf numFmtId="164" fontId="3" fillId="0" borderId="0" xfId="2" applyNumberFormat="1" applyFont="1"/>
    <xf numFmtId="9" fontId="4" fillId="0" borderId="0" xfId="0" applyNumberFormat="1" applyFont="1"/>
    <xf numFmtId="164" fontId="0" fillId="0" borderId="0" xfId="2" applyNumberFormat="1" applyFont="1" applyBorder="1"/>
    <xf numFmtId="164" fontId="5" fillId="0" borderId="0" xfId="2" applyNumberFormat="1" applyFont="1"/>
    <xf numFmtId="0" fontId="0" fillId="0" borderId="1" xfId="0" applyFont="1" applyBorder="1"/>
    <xf numFmtId="0" fontId="0" fillId="0" borderId="0" xfId="0" applyFont="1" applyFill="1" applyBorder="1"/>
    <xf numFmtId="0" fontId="0" fillId="0" borderId="1" xfId="0" applyFont="1" applyFill="1" applyBorder="1"/>
    <xf numFmtId="164" fontId="4" fillId="0" borderId="1" xfId="2" applyNumberFormat="1" applyFont="1" applyBorder="1"/>
    <xf numFmtId="165" fontId="4" fillId="0" borderId="1" xfId="1" applyNumberFormat="1" applyFont="1" applyBorder="1"/>
    <xf numFmtId="165" fontId="4" fillId="0" borderId="0" xfId="2" applyNumberFormat="1" applyFont="1"/>
    <xf numFmtId="165" fontId="4" fillId="0" borderId="1" xfId="2" applyNumberFormat="1" applyFont="1" applyBorder="1"/>
    <xf numFmtId="165" fontId="0" fillId="0" borderId="0" xfId="0" applyNumberFormat="1"/>
    <xf numFmtId="165" fontId="0" fillId="0" borderId="1" xfId="0" applyNumberFormat="1" applyBorder="1"/>
    <xf numFmtId="165" fontId="0" fillId="0" borderId="0" xfId="0" applyNumberFormat="1" applyBorder="1"/>
    <xf numFmtId="0" fontId="4" fillId="0" borderId="1" xfId="0" applyFont="1" applyBorder="1"/>
    <xf numFmtId="164" fontId="3" fillId="0" borderId="0" xfId="0" applyNumberFormat="1" applyFont="1"/>
    <xf numFmtId="165" fontId="3" fillId="0" borderId="0" xfId="0" applyNumberFormat="1" applyFont="1" applyBorder="1"/>
    <xf numFmtId="0" fontId="3" fillId="0" borderId="0" xfId="0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0" fontId="0" fillId="0" borderId="0" xfId="0" applyFill="1"/>
    <xf numFmtId="164" fontId="5" fillId="0" borderId="0" xfId="2" applyNumberFormat="1" applyFont="1" applyFill="1"/>
    <xf numFmtId="164" fontId="0" fillId="0" borderId="0" xfId="0" applyNumberForma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4" fillId="0" borderId="0" xfId="2" applyNumberFormat="1" applyFont="1" applyFill="1"/>
    <xf numFmtId="164" fontId="7" fillId="0" borderId="0" xfId="2" applyNumberFormat="1" applyFont="1"/>
    <xf numFmtId="164" fontId="7" fillId="0" borderId="1" xfId="2" applyNumberFormat="1" applyFont="1" applyBorder="1"/>
    <xf numFmtId="164" fontId="3" fillId="0" borderId="1" xfId="2" applyNumberFormat="1" applyFont="1" applyBorder="1"/>
    <xf numFmtId="164" fontId="4" fillId="0" borderId="1" xfId="2" applyNumberFormat="1" applyFont="1" applyFill="1" applyBorder="1"/>
    <xf numFmtId="164" fontId="3" fillId="0" borderId="3" xfId="2" applyNumberFormat="1" applyFont="1" applyBorder="1"/>
    <xf numFmtId="164" fontId="3" fillId="0" borderId="4" xfId="2" applyNumberFormat="1" applyFont="1" applyBorder="1"/>
    <xf numFmtId="164" fontId="3" fillId="0" borderId="0" xfId="2" applyNumberFormat="1" applyFont="1" applyBorder="1"/>
    <xf numFmtId="164" fontId="4" fillId="0" borderId="0" xfId="2" applyNumberFormat="1" applyFont="1" applyBorder="1"/>
    <xf numFmtId="164" fontId="7" fillId="0" borderId="0" xfId="2" applyNumberFormat="1" applyFont="1" applyBorder="1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/>
    </xf>
    <xf numFmtId="164" fontId="4" fillId="0" borderId="0" xfId="2" applyNumberFormat="1" applyFont="1" applyFill="1" applyBorder="1"/>
    <xf numFmtId="164" fontId="4" fillId="2" borderId="0" xfId="2" applyNumberFormat="1" applyFont="1" applyFill="1"/>
    <xf numFmtId="164" fontId="0" fillId="2" borderId="0" xfId="2" applyNumberFormat="1" applyFont="1" applyFill="1"/>
    <xf numFmtId="164" fontId="7" fillId="0" borderId="0" xfId="0" applyNumberFormat="1" applyFont="1"/>
    <xf numFmtId="0" fontId="7" fillId="0" borderId="0" xfId="0" applyFont="1"/>
    <xf numFmtId="0" fontId="2" fillId="0" borderId="0" xfId="0" quotePrefix="1" applyFont="1"/>
    <xf numFmtId="9" fontId="5" fillId="0" borderId="0" xfId="0" applyNumberFormat="1" applyFont="1"/>
    <xf numFmtId="9" fontId="4" fillId="0" borderId="1" xfId="0" applyNumberFormat="1" applyFont="1" applyBorder="1"/>
    <xf numFmtId="164" fontId="4" fillId="0" borderId="1" xfId="0" applyNumberFormat="1" applyFont="1" applyBorder="1"/>
    <xf numFmtId="0" fontId="0" fillId="0" borderId="0" xfId="0" quotePrefix="1"/>
    <xf numFmtId="165" fontId="6" fillId="2" borderId="5" xfId="1" applyNumberFormat="1" applyFont="1" applyFill="1" applyBorder="1" applyAlignment="1">
      <alignment horizontal="center"/>
    </xf>
    <xf numFmtId="165" fontId="6" fillId="2" borderId="2" xfId="1" applyNumberFormat="1" applyFont="1" applyFill="1" applyBorder="1" applyAlignment="1">
      <alignment horizontal="center"/>
    </xf>
    <xf numFmtId="165" fontId="6" fillId="2" borderId="6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"/>
  <sheetViews>
    <sheetView showGridLines="0" tabSelected="1" topLeftCell="G1" zoomScaleNormal="100" workbookViewId="0">
      <selection activeCell="G2" sqref="G2"/>
    </sheetView>
  </sheetViews>
  <sheetFormatPr defaultRowHeight="15" x14ac:dyDescent="0.25"/>
  <cols>
    <col min="1" max="1" width="25.7109375" customWidth="1"/>
    <col min="2" max="2" width="2.7109375" customWidth="1"/>
    <col min="3" max="3" width="12.7109375" bestFit="1" customWidth="1"/>
    <col min="4" max="4" width="2.7109375" customWidth="1"/>
    <col min="5" max="5" width="16.7109375" customWidth="1"/>
    <col min="6" max="6" width="3.7109375" customWidth="1"/>
    <col min="7" max="7" width="2.7109375" customWidth="1"/>
    <col min="8" max="8" width="9.7109375" customWidth="1"/>
    <col min="9" max="9" width="2.7109375" customWidth="1"/>
    <col min="10" max="10" width="9.7109375" customWidth="1"/>
    <col min="11" max="11" width="2.7109375" customWidth="1"/>
    <col min="12" max="12" width="15.7109375" customWidth="1"/>
  </cols>
  <sheetData>
    <row r="1" spans="1:12" x14ac:dyDescent="0.25">
      <c r="A1" s="9" t="s">
        <v>78</v>
      </c>
      <c r="C1" s="57"/>
      <c r="F1" s="6"/>
      <c r="G1" s="6"/>
      <c r="H1" s="6"/>
      <c r="I1" s="6"/>
      <c r="J1" s="6"/>
      <c r="K1" s="6"/>
      <c r="L1" s="6"/>
    </row>
    <row r="2" spans="1:12" x14ac:dyDescent="0.25">
      <c r="A2" s="5"/>
      <c r="B2" s="5"/>
      <c r="C2" s="2" t="s">
        <v>51</v>
      </c>
      <c r="D2" s="2"/>
      <c r="E2" s="2" t="s">
        <v>52</v>
      </c>
      <c r="F2" s="58"/>
      <c r="G2" s="58"/>
      <c r="H2" s="58"/>
      <c r="I2" s="58"/>
      <c r="J2" s="58"/>
      <c r="K2" s="58"/>
      <c r="L2" s="58"/>
    </row>
    <row r="3" spans="1:12" x14ac:dyDescent="0.25">
      <c r="A3" t="s">
        <v>0</v>
      </c>
      <c r="C3" s="15">
        <v>340000</v>
      </c>
      <c r="D3" s="15"/>
      <c r="E3" s="15">
        <v>40000</v>
      </c>
      <c r="F3" s="53"/>
      <c r="G3" s="53"/>
      <c r="H3" s="53"/>
      <c r="I3" s="53"/>
      <c r="J3" s="53"/>
      <c r="K3" s="53"/>
      <c r="L3" s="7"/>
    </row>
    <row r="4" spans="1:12" x14ac:dyDescent="0.25">
      <c r="A4" s="5" t="s">
        <v>58</v>
      </c>
      <c r="B4" s="5"/>
      <c r="C4" s="27">
        <v>460000</v>
      </c>
      <c r="D4" s="27"/>
      <c r="E4" s="27">
        <v>345000</v>
      </c>
      <c r="F4" s="53"/>
      <c r="G4" s="53"/>
      <c r="H4" s="52"/>
      <c r="I4" s="52"/>
      <c r="J4" s="53"/>
      <c r="K4" s="53"/>
      <c r="L4" s="7"/>
    </row>
    <row r="5" spans="1:12" x14ac:dyDescent="0.25">
      <c r="A5" t="s">
        <v>1</v>
      </c>
      <c r="C5" s="3">
        <f>SUM(C3:C4)</f>
        <v>800000</v>
      </c>
      <c r="D5" s="3"/>
      <c r="E5" s="3">
        <f>SUM(E3:E4)</f>
        <v>385000</v>
      </c>
      <c r="F5" s="22"/>
      <c r="G5" s="22"/>
      <c r="H5" s="53"/>
      <c r="I5" s="53"/>
      <c r="J5" s="53"/>
      <c r="K5" s="53"/>
      <c r="L5" s="22"/>
    </row>
    <row r="6" spans="1:12" x14ac:dyDescent="0.25">
      <c r="C6" s="3"/>
      <c r="D6" s="3"/>
      <c r="E6" s="3"/>
      <c r="F6" s="22"/>
      <c r="G6" s="22"/>
      <c r="H6" s="53"/>
      <c r="I6" s="53"/>
      <c r="J6" s="53"/>
      <c r="K6" s="53"/>
      <c r="L6" s="6"/>
    </row>
    <row r="7" spans="1:12" x14ac:dyDescent="0.25">
      <c r="A7" t="s">
        <v>2</v>
      </c>
      <c r="C7" s="15">
        <v>75000</v>
      </c>
      <c r="D7" s="15"/>
      <c r="E7" s="15">
        <v>100000</v>
      </c>
      <c r="F7" s="53"/>
      <c r="G7" s="53"/>
      <c r="H7" s="53"/>
      <c r="I7" s="53"/>
      <c r="J7" s="53"/>
      <c r="K7" s="53"/>
      <c r="L7" s="7"/>
    </row>
    <row r="8" spans="1:12" x14ac:dyDescent="0.25">
      <c r="A8" t="s">
        <v>64</v>
      </c>
      <c r="C8" s="15">
        <v>490000</v>
      </c>
      <c r="D8" s="15"/>
      <c r="E8" s="15">
        <v>200000</v>
      </c>
      <c r="F8" s="59"/>
      <c r="G8" s="59"/>
      <c r="H8" s="54"/>
      <c r="I8" s="54"/>
      <c r="J8" s="53"/>
      <c r="K8" s="53"/>
      <c r="L8" s="7"/>
    </row>
    <row r="9" spans="1:12" x14ac:dyDescent="0.25">
      <c r="A9" s="5" t="s">
        <v>65</v>
      </c>
      <c r="B9" s="5"/>
      <c r="C9" s="27">
        <v>235000</v>
      </c>
      <c r="D9" s="27"/>
      <c r="E9" s="27">
        <v>85000</v>
      </c>
      <c r="F9" s="59"/>
      <c r="G9" s="59"/>
      <c r="H9" s="54"/>
      <c r="I9" s="54"/>
      <c r="J9" s="53"/>
      <c r="K9" s="53"/>
      <c r="L9" s="7"/>
    </row>
    <row r="10" spans="1:12" x14ac:dyDescent="0.25">
      <c r="A10" t="s">
        <v>66</v>
      </c>
      <c r="C10" s="3">
        <f>SUM(C7:C9)</f>
        <v>800000</v>
      </c>
      <c r="D10" s="3"/>
      <c r="E10" s="3">
        <f>SUM(E7:E9)</f>
        <v>385000</v>
      </c>
      <c r="F10" s="22"/>
      <c r="G10" s="22"/>
      <c r="H10" s="22"/>
      <c r="I10" s="22"/>
      <c r="J10" s="22"/>
      <c r="K10" s="22"/>
      <c r="L10" s="7"/>
    </row>
    <row r="11" spans="1:12" x14ac:dyDescent="0.25">
      <c r="F11" s="6"/>
      <c r="G11" s="6"/>
      <c r="H11" s="6"/>
      <c r="I11" s="6"/>
      <c r="J11" s="6"/>
      <c r="K11" s="6"/>
      <c r="L11" s="6"/>
    </row>
    <row r="12" spans="1:12" x14ac:dyDescent="0.25">
      <c r="A12" s="9" t="s">
        <v>79</v>
      </c>
    </row>
    <row r="13" spans="1:12" x14ac:dyDescent="0.25">
      <c r="A13" s="16" t="s">
        <v>71</v>
      </c>
      <c r="C13" s="60">
        <v>280000</v>
      </c>
      <c r="D13" s="3"/>
      <c r="E13" s="3"/>
    </row>
    <row r="14" spans="1:12" x14ac:dyDescent="0.25">
      <c r="A14" s="16" t="s">
        <v>80</v>
      </c>
      <c r="C14" s="3"/>
      <c r="D14" s="3"/>
      <c r="E14" s="61">
        <f>C13</f>
        <v>280000</v>
      </c>
    </row>
    <row r="15" spans="1:12" x14ac:dyDescent="0.25">
      <c r="A15" s="16" t="s">
        <v>81</v>
      </c>
    </row>
    <row r="16" spans="1:12" x14ac:dyDescent="0.25">
      <c r="A16" s="16"/>
    </row>
    <row r="17" spans="1:10" x14ac:dyDescent="0.25">
      <c r="A17" t="s">
        <v>54</v>
      </c>
    </row>
    <row r="18" spans="1:10" x14ac:dyDescent="0.25">
      <c r="A18" t="s">
        <v>55</v>
      </c>
      <c r="C18" s="4">
        <f>C13</f>
        <v>280000</v>
      </c>
    </row>
    <row r="19" spans="1:10" x14ac:dyDescent="0.25">
      <c r="A19" s="5" t="s">
        <v>57</v>
      </c>
      <c r="B19" s="5"/>
      <c r="C19" s="66">
        <v>0.8</v>
      </c>
    </row>
    <row r="20" spans="1:10" x14ac:dyDescent="0.25">
      <c r="A20" t="s">
        <v>59</v>
      </c>
      <c r="C20" s="4">
        <f>C18/C19</f>
        <v>350000</v>
      </c>
    </row>
    <row r="21" spans="1:10" x14ac:dyDescent="0.25">
      <c r="A21" s="5" t="s">
        <v>60</v>
      </c>
      <c r="B21" s="5"/>
      <c r="C21" s="17">
        <f>SUM(E8:E9)</f>
        <v>285000</v>
      </c>
    </row>
    <row r="22" spans="1:10" x14ac:dyDescent="0.25">
      <c r="A22" t="s">
        <v>61</v>
      </c>
      <c r="C22" s="4">
        <f>C20-C21</f>
        <v>65000</v>
      </c>
    </row>
    <row r="24" spans="1:10" x14ac:dyDescent="0.25">
      <c r="A24" t="s">
        <v>62</v>
      </c>
    </row>
    <row r="25" spans="1:10" x14ac:dyDescent="0.25">
      <c r="A25" s="5" t="s">
        <v>63</v>
      </c>
      <c r="B25" s="5"/>
      <c r="C25" s="67">
        <v>20000</v>
      </c>
    </row>
    <row r="26" spans="1:10" x14ac:dyDescent="0.25">
      <c r="A26" t="s">
        <v>3</v>
      </c>
      <c r="C26" s="4">
        <f>C22-C25</f>
        <v>45000</v>
      </c>
    </row>
    <row r="27" spans="1:10" x14ac:dyDescent="0.25">
      <c r="A27" s="16"/>
    </row>
    <row r="28" spans="1:10" x14ac:dyDescent="0.25">
      <c r="A28" s="9" t="s">
        <v>82</v>
      </c>
    </row>
    <row r="29" spans="1:10" x14ac:dyDescent="0.25">
      <c r="A29" s="16" t="s">
        <v>64</v>
      </c>
      <c r="C29" s="62">
        <f>E8</f>
        <v>200000</v>
      </c>
      <c r="D29" s="63"/>
      <c r="E29" s="63"/>
    </row>
    <row r="30" spans="1:10" x14ac:dyDescent="0.25">
      <c r="A30" s="16" t="s">
        <v>65</v>
      </c>
      <c r="C30" s="62">
        <f>E9</f>
        <v>85000</v>
      </c>
      <c r="D30" s="63"/>
      <c r="E30" s="63"/>
    </row>
    <row r="31" spans="1:10" x14ac:dyDescent="0.25">
      <c r="A31" s="16" t="s">
        <v>10</v>
      </c>
      <c r="C31" s="62">
        <f>C22</f>
        <v>65000</v>
      </c>
      <c r="D31" s="63"/>
      <c r="E31" s="63"/>
      <c r="J31" s="64"/>
    </row>
    <row r="32" spans="1:10" x14ac:dyDescent="0.25">
      <c r="A32" s="16" t="s">
        <v>83</v>
      </c>
      <c r="C32" s="63"/>
      <c r="D32" s="63"/>
      <c r="E32" s="62">
        <f>C18</f>
        <v>280000</v>
      </c>
      <c r="H32" s="21"/>
    </row>
    <row r="33" spans="1:12" x14ac:dyDescent="0.25">
      <c r="A33" s="16" t="s">
        <v>84</v>
      </c>
      <c r="C33" s="63"/>
      <c r="D33" s="63"/>
      <c r="E33" s="62">
        <f>E32/C19*(1-C19)</f>
        <v>69999.999999999985</v>
      </c>
      <c r="H33" s="65"/>
    </row>
    <row r="34" spans="1:12" x14ac:dyDescent="0.25">
      <c r="A34" s="9"/>
    </row>
    <row r="35" spans="1:12" x14ac:dyDescent="0.25">
      <c r="A35" s="16" t="s">
        <v>58</v>
      </c>
      <c r="C35" s="20">
        <f>C25</f>
        <v>20000</v>
      </c>
      <c r="D35" s="35"/>
      <c r="E35" s="35"/>
    </row>
    <row r="36" spans="1:12" x14ac:dyDescent="0.25">
      <c r="A36" s="16" t="s">
        <v>3</v>
      </c>
      <c r="C36" s="20">
        <f>C26</f>
        <v>45000</v>
      </c>
      <c r="D36" s="35"/>
      <c r="E36" s="35"/>
    </row>
    <row r="37" spans="1:12" x14ac:dyDescent="0.25">
      <c r="A37" s="16" t="s">
        <v>85</v>
      </c>
      <c r="C37" s="35"/>
      <c r="D37" s="35"/>
      <c r="E37" s="35">
        <f>C31</f>
        <v>65000</v>
      </c>
    </row>
    <row r="38" spans="1:12" x14ac:dyDescent="0.25">
      <c r="A38" s="9"/>
    </row>
    <row r="39" spans="1:12" x14ac:dyDescent="0.25">
      <c r="A39" s="55" t="s">
        <v>86</v>
      </c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1" spans="1:12" x14ac:dyDescent="0.25">
      <c r="A41" s="9" t="s">
        <v>9</v>
      </c>
      <c r="C41" s="9"/>
      <c r="D41" s="9"/>
      <c r="E41" s="9"/>
      <c r="F41" s="9"/>
      <c r="G41" s="9"/>
      <c r="H41" s="72" t="s">
        <v>5</v>
      </c>
      <c r="I41" s="72"/>
      <c r="J41" s="72"/>
      <c r="K41" s="43"/>
      <c r="L41" s="44" t="s">
        <v>8</v>
      </c>
    </row>
    <row r="42" spans="1:12" x14ac:dyDescent="0.25">
      <c r="A42" s="5"/>
      <c r="B42" s="5"/>
      <c r="C42" s="2" t="s">
        <v>51</v>
      </c>
      <c r="D42" s="2"/>
      <c r="E42" s="2" t="s">
        <v>52</v>
      </c>
      <c r="F42" s="2"/>
      <c r="G42" s="2"/>
      <c r="H42" s="2" t="s">
        <v>6</v>
      </c>
      <c r="I42" s="2"/>
      <c r="J42" s="2" t="s">
        <v>7</v>
      </c>
      <c r="K42" s="2"/>
      <c r="L42" s="2" t="s">
        <v>53</v>
      </c>
    </row>
    <row r="43" spans="1:12" x14ac:dyDescent="0.25">
      <c r="A43" t="s">
        <v>0</v>
      </c>
      <c r="C43" s="60">
        <v>60000</v>
      </c>
      <c r="D43" s="15"/>
      <c r="E43" s="15">
        <v>40000</v>
      </c>
      <c r="F43" s="15"/>
      <c r="G43" s="15"/>
      <c r="H43" s="15"/>
      <c r="I43" s="15"/>
      <c r="J43" s="15"/>
      <c r="K43" s="15"/>
      <c r="L43" s="4">
        <f>C43+E43+H43-J43</f>
        <v>100000</v>
      </c>
    </row>
    <row r="44" spans="1:12" x14ac:dyDescent="0.25">
      <c r="A44" t="s">
        <v>56</v>
      </c>
      <c r="C44" s="60">
        <v>280000</v>
      </c>
      <c r="D44" s="45"/>
      <c r="E44" s="15"/>
      <c r="F44" s="15"/>
      <c r="G44" s="15"/>
      <c r="H44" s="15"/>
      <c r="I44" s="15"/>
      <c r="J44" s="46">
        <v>280000</v>
      </c>
      <c r="K44" s="46"/>
      <c r="L44" s="4">
        <f t="shared" ref="L44:L47" si="0">C44+E44+H44-J44</f>
        <v>0</v>
      </c>
    </row>
    <row r="45" spans="1:12" x14ac:dyDescent="0.25">
      <c r="A45" t="s">
        <v>58</v>
      </c>
      <c r="C45" s="15">
        <v>460000</v>
      </c>
      <c r="D45" s="15"/>
      <c r="E45" s="15">
        <v>345000</v>
      </c>
      <c r="F45" s="15"/>
      <c r="G45" s="15"/>
      <c r="H45" s="20">
        <v>20000</v>
      </c>
      <c r="I45" s="20"/>
      <c r="J45" s="15"/>
      <c r="K45" s="15"/>
      <c r="L45" s="4">
        <f t="shared" si="0"/>
        <v>825000</v>
      </c>
    </row>
    <row r="46" spans="1:12" x14ac:dyDescent="0.25">
      <c r="A46" t="s">
        <v>3</v>
      </c>
      <c r="C46" s="15"/>
      <c r="D46" s="15"/>
      <c r="E46" s="15"/>
      <c r="F46" s="15"/>
      <c r="G46" s="15"/>
      <c r="H46" s="20">
        <v>45000</v>
      </c>
      <c r="I46" s="20"/>
      <c r="J46" s="15"/>
      <c r="K46" s="15"/>
      <c r="L46" s="4">
        <f t="shared" si="0"/>
        <v>45000</v>
      </c>
    </row>
    <row r="47" spans="1:12" x14ac:dyDescent="0.25">
      <c r="A47" s="5" t="s">
        <v>10</v>
      </c>
      <c r="B47" s="5"/>
      <c r="C47" s="27"/>
      <c r="D47" s="27"/>
      <c r="E47" s="27"/>
      <c r="F47" s="27"/>
      <c r="G47" s="27"/>
      <c r="H47" s="47">
        <v>65000</v>
      </c>
      <c r="I47" s="47"/>
      <c r="J47" s="48">
        <v>65000</v>
      </c>
      <c r="K47" s="48"/>
      <c r="L47" s="17">
        <f t="shared" si="0"/>
        <v>0</v>
      </c>
    </row>
    <row r="48" spans="1:12" x14ac:dyDescent="0.25">
      <c r="A48" t="s">
        <v>1</v>
      </c>
      <c r="C48" s="3">
        <f>SUM(C43:C45)</f>
        <v>800000</v>
      </c>
      <c r="D48" s="3"/>
      <c r="E48" s="3">
        <f>SUM(E43:E47)</f>
        <v>385000</v>
      </c>
      <c r="F48" s="3"/>
      <c r="G48" s="3"/>
      <c r="H48" s="15"/>
      <c r="I48" s="15"/>
      <c r="J48" s="15"/>
      <c r="K48" s="15"/>
      <c r="L48" s="3">
        <f>SUM(L43:L47)</f>
        <v>970000</v>
      </c>
    </row>
    <row r="49" spans="1:12" x14ac:dyDescent="0.25">
      <c r="C49" s="3"/>
      <c r="D49" s="3"/>
      <c r="E49" s="3"/>
      <c r="F49" s="3"/>
      <c r="G49" s="3"/>
      <c r="H49" s="15"/>
      <c r="I49" s="15"/>
      <c r="J49" s="15"/>
      <c r="K49" s="15"/>
    </row>
    <row r="50" spans="1:12" x14ac:dyDescent="0.25">
      <c r="A50" t="s">
        <v>2</v>
      </c>
      <c r="C50" s="15">
        <v>75000</v>
      </c>
      <c r="D50" s="15"/>
      <c r="E50" s="15">
        <v>100000</v>
      </c>
      <c r="F50" s="15"/>
      <c r="G50" s="15"/>
      <c r="H50" s="15"/>
      <c r="I50" s="15"/>
      <c r="J50" s="15"/>
      <c r="K50" s="15"/>
      <c r="L50" s="4">
        <f>C50+E50+J50-H50</f>
        <v>175000</v>
      </c>
    </row>
    <row r="51" spans="1:12" x14ac:dyDescent="0.25">
      <c r="A51" t="s">
        <v>64</v>
      </c>
      <c r="C51" s="15">
        <v>490000</v>
      </c>
      <c r="D51" s="15"/>
      <c r="E51" s="45">
        <v>200000</v>
      </c>
      <c r="F51" s="45"/>
      <c r="G51" s="45"/>
      <c r="H51" s="46">
        <v>200000</v>
      </c>
      <c r="I51" s="46"/>
      <c r="J51" s="15"/>
      <c r="K51" s="15"/>
      <c r="L51" s="4">
        <f t="shared" ref="L51:L53" si="1">C51+E51+J51-H51</f>
        <v>490000</v>
      </c>
    </row>
    <row r="52" spans="1:12" x14ac:dyDescent="0.25">
      <c r="A52" t="s">
        <v>65</v>
      </c>
      <c r="C52" s="15">
        <v>235000</v>
      </c>
      <c r="D52" s="15"/>
      <c r="E52" s="45">
        <v>85000</v>
      </c>
      <c r="F52" s="45"/>
      <c r="G52" s="45"/>
      <c r="H52" s="46">
        <v>85000</v>
      </c>
      <c r="I52" s="46"/>
      <c r="J52" s="15"/>
      <c r="K52" s="15"/>
      <c r="L52" s="4">
        <f t="shared" si="1"/>
        <v>235000</v>
      </c>
    </row>
    <row r="53" spans="1:12" x14ac:dyDescent="0.25">
      <c r="A53" s="5" t="s">
        <v>4</v>
      </c>
      <c r="B53" s="5"/>
      <c r="C53" s="27"/>
      <c r="D53" s="27"/>
      <c r="E53" s="49"/>
      <c r="F53" s="49"/>
      <c r="G53" s="49"/>
      <c r="H53" s="27"/>
      <c r="I53" s="27"/>
      <c r="J53" s="47">
        <v>70000</v>
      </c>
      <c r="K53" s="47"/>
      <c r="L53" s="17">
        <f t="shared" si="1"/>
        <v>70000</v>
      </c>
    </row>
    <row r="54" spans="1:12" x14ac:dyDescent="0.25">
      <c r="A54" t="s">
        <v>66</v>
      </c>
      <c r="C54" s="3">
        <f>SUM(C50:C52)</f>
        <v>800000</v>
      </c>
      <c r="D54" s="3"/>
      <c r="E54" s="3">
        <f>SUM(E50:E52)</f>
        <v>385000</v>
      </c>
      <c r="F54" s="3"/>
      <c r="G54" s="3"/>
      <c r="H54" s="3">
        <f>SUM(H43:H53)</f>
        <v>415000</v>
      </c>
      <c r="I54" s="3"/>
      <c r="J54" s="3">
        <f>SUM(J43:J53)</f>
        <v>415000</v>
      </c>
      <c r="K54" s="3"/>
      <c r="L54" s="4">
        <f>SUM(L50:L53)</f>
        <v>970000</v>
      </c>
    </row>
    <row r="57" spans="1:12" x14ac:dyDescent="0.25">
      <c r="A57" s="55" t="s">
        <v>23</v>
      </c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</row>
    <row r="59" spans="1:12" x14ac:dyDescent="0.25">
      <c r="A59" s="9" t="s">
        <v>14</v>
      </c>
    </row>
    <row r="60" spans="1:12" x14ac:dyDescent="0.25">
      <c r="A60" t="s">
        <v>67</v>
      </c>
      <c r="C60" s="15">
        <v>30000</v>
      </c>
      <c r="I60" s="15"/>
    </row>
    <row r="61" spans="1:12" x14ac:dyDescent="0.25">
      <c r="A61" t="s">
        <v>68</v>
      </c>
      <c r="C61" s="15">
        <v>5000</v>
      </c>
      <c r="I61" s="15"/>
    </row>
    <row r="62" spans="1:12" x14ac:dyDescent="0.25">
      <c r="A62" t="s">
        <v>69</v>
      </c>
      <c r="C62" s="13" t="s">
        <v>87</v>
      </c>
      <c r="E62" s="3">
        <f>H45/20</f>
        <v>1000</v>
      </c>
      <c r="I62" s="3"/>
    </row>
    <row r="63" spans="1:12" x14ac:dyDescent="0.25">
      <c r="A63" t="s">
        <v>13</v>
      </c>
      <c r="C63" s="15">
        <v>0</v>
      </c>
      <c r="I63" s="15"/>
    </row>
    <row r="65" spans="1:12" x14ac:dyDescent="0.25">
      <c r="A65" s="9" t="s">
        <v>88</v>
      </c>
    </row>
    <row r="66" spans="1:12" x14ac:dyDescent="0.25">
      <c r="A66" s="21">
        <v>0.8</v>
      </c>
      <c r="B66" t="s">
        <v>56</v>
      </c>
      <c r="H66" s="42">
        <f>C60*A66</f>
        <v>24000</v>
      </c>
      <c r="J66" s="40"/>
      <c r="L66" t="s">
        <v>89</v>
      </c>
    </row>
    <row r="67" spans="1:12" x14ac:dyDescent="0.25">
      <c r="C67" s="16" t="s">
        <v>15</v>
      </c>
      <c r="H67" s="40"/>
      <c r="J67" s="42">
        <f>H66</f>
        <v>24000</v>
      </c>
    </row>
    <row r="68" spans="1:12" x14ac:dyDescent="0.25">
      <c r="B68" t="s">
        <v>0</v>
      </c>
      <c r="H68" s="42">
        <f>C61*A66</f>
        <v>4000</v>
      </c>
      <c r="J68" s="40"/>
      <c r="L68" t="s">
        <v>90</v>
      </c>
    </row>
    <row r="69" spans="1:12" x14ac:dyDescent="0.25">
      <c r="C69" t="s">
        <v>56</v>
      </c>
      <c r="H69" s="40"/>
      <c r="J69" s="42">
        <f>H68</f>
        <v>4000</v>
      </c>
    </row>
    <row r="70" spans="1:12" x14ac:dyDescent="0.25">
      <c r="B70" s="16" t="s">
        <v>70</v>
      </c>
      <c r="H70" s="42">
        <f>1000*A66</f>
        <v>800</v>
      </c>
      <c r="J70" s="40"/>
      <c r="L70" t="s">
        <v>91</v>
      </c>
    </row>
    <row r="71" spans="1:12" x14ac:dyDescent="0.25">
      <c r="C71" t="s">
        <v>56</v>
      </c>
      <c r="H71" s="40"/>
      <c r="J71" s="42">
        <f>H70</f>
        <v>800</v>
      </c>
    </row>
    <row r="73" spans="1:12" x14ac:dyDescent="0.25">
      <c r="H73" s="4"/>
    </row>
    <row r="74" spans="1:12" x14ac:dyDescent="0.25">
      <c r="B74" s="9" t="s">
        <v>22</v>
      </c>
    </row>
    <row r="75" spans="1:12" x14ac:dyDescent="0.25">
      <c r="B75" t="s">
        <v>19</v>
      </c>
      <c r="H75" s="3">
        <f>C44</f>
        <v>280000</v>
      </c>
    </row>
    <row r="76" spans="1:12" x14ac:dyDescent="0.25">
      <c r="B76" t="s">
        <v>20</v>
      </c>
      <c r="H76" s="4">
        <f>H66</f>
        <v>24000</v>
      </c>
    </row>
    <row r="77" spans="1:12" x14ac:dyDescent="0.25">
      <c r="B77" t="s">
        <v>21</v>
      </c>
      <c r="H77" s="4">
        <f>-J69</f>
        <v>-4000</v>
      </c>
    </row>
    <row r="78" spans="1:12" x14ac:dyDescent="0.25">
      <c r="B78" s="5" t="s">
        <v>58</v>
      </c>
      <c r="C78" s="5"/>
      <c r="D78" s="5"/>
      <c r="E78" s="5"/>
      <c r="H78" s="17">
        <f>-J71</f>
        <v>-800</v>
      </c>
    </row>
    <row r="79" spans="1:12" x14ac:dyDescent="0.25">
      <c r="B79" t="s">
        <v>18</v>
      </c>
      <c r="H79" s="4">
        <f>SUM(H75:H78)</f>
        <v>299200</v>
      </c>
    </row>
    <row r="80" spans="1:12" x14ac:dyDescent="0.25">
      <c r="A80" s="9" t="s">
        <v>93</v>
      </c>
    </row>
    <row r="81" spans="1:10" x14ac:dyDescent="0.25">
      <c r="H81" s="68" t="s">
        <v>92</v>
      </c>
    </row>
    <row r="82" spans="1:10" x14ac:dyDescent="0.25">
      <c r="B82" s="9" t="s">
        <v>24</v>
      </c>
    </row>
    <row r="83" spans="1:10" x14ac:dyDescent="0.25">
      <c r="A83" t="s">
        <v>11</v>
      </c>
      <c r="B83" t="s">
        <v>15</v>
      </c>
      <c r="H83" s="4">
        <f>H79-H75+J84</f>
        <v>23200</v>
      </c>
    </row>
    <row r="84" spans="1:10" x14ac:dyDescent="0.25">
      <c r="C84" t="s">
        <v>21</v>
      </c>
      <c r="J84" s="4">
        <f>-H77</f>
        <v>4000</v>
      </c>
    </row>
    <row r="85" spans="1:10" x14ac:dyDescent="0.25">
      <c r="C85" t="s">
        <v>71</v>
      </c>
      <c r="J85" s="4">
        <f>H83-J84</f>
        <v>19200</v>
      </c>
    </row>
    <row r="86" spans="1:10" x14ac:dyDescent="0.25">
      <c r="B86" s="9"/>
    </row>
    <row r="87" spans="1:10" x14ac:dyDescent="0.25">
      <c r="A87" t="s">
        <v>12</v>
      </c>
      <c r="B87" t="s">
        <v>25</v>
      </c>
      <c r="H87" s="3">
        <f>SUM(J88:J90)</f>
        <v>5799.9999999999991</v>
      </c>
      <c r="J87" s="3"/>
    </row>
    <row r="88" spans="1:10" x14ac:dyDescent="0.25">
      <c r="C88" t="s">
        <v>21</v>
      </c>
      <c r="H88" s="3"/>
      <c r="J88" s="3">
        <f>J84/$A$66*(1-$A$66)</f>
        <v>999.99999999999977</v>
      </c>
    </row>
    <row r="89" spans="1:10" x14ac:dyDescent="0.25">
      <c r="C89" t="s">
        <v>16</v>
      </c>
      <c r="H89" s="3"/>
      <c r="J89" s="3">
        <f>J85/$A$66*(1-$A$66)</f>
        <v>4799.9999999999991</v>
      </c>
    </row>
    <row r="91" spans="1:10" x14ac:dyDescent="0.25">
      <c r="A91" t="s">
        <v>47</v>
      </c>
      <c r="B91" t="s">
        <v>72</v>
      </c>
      <c r="E91" s="4"/>
      <c r="H91" s="4">
        <f>E153</f>
        <v>200000</v>
      </c>
    </row>
    <row r="92" spans="1:10" x14ac:dyDescent="0.25">
      <c r="B92" t="s">
        <v>73</v>
      </c>
      <c r="E92" s="4"/>
      <c r="H92" s="4">
        <f>E52</f>
        <v>85000</v>
      </c>
    </row>
    <row r="93" spans="1:10" x14ac:dyDescent="0.25">
      <c r="B93" t="s">
        <v>10</v>
      </c>
      <c r="E93" s="4"/>
      <c r="H93" s="4">
        <f>J94+J95-H91-H92</f>
        <v>65000</v>
      </c>
    </row>
    <row r="94" spans="1:10" x14ac:dyDescent="0.25">
      <c r="C94" t="s">
        <v>71</v>
      </c>
      <c r="J94" s="4">
        <f>C44</f>
        <v>280000</v>
      </c>
    </row>
    <row r="95" spans="1:10" x14ac:dyDescent="0.25">
      <c r="C95" t="s">
        <v>16</v>
      </c>
      <c r="J95" s="4">
        <f>J53</f>
        <v>70000</v>
      </c>
    </row>
    <row r="96" spans="1:10" x14ac:dyDescent="0.25">
      <c r="J96" s="4"/>
    </row>
    <row r="97" spans="1:12" x14ac:dyDescent="0.25">
      <c r="B97" t="s">
        <v>63</v>
      </c>
      <c r="H97" s="4">
        <f>H45</f>
        <v>20000</v>
      </c>
      <c r="J97" s="4"/>
    </row>
    <row r="98" spans="1:12" x14ac:dyDescent="0.25">
      <c r="B98" t="s">
        <v>3</v>
      </c>
      <c r="H98" s="4">
        <f>H46</f>
        <v>45000</v>
      </c>
      <c r="J98" s="4"/>
    </row>
    <row r="99" spans="1:12" x14ac:dyDescent="0.25">
      <c r="C99" t="s">
        <v>10</v>
      </c>
      <c r="J99" s="4">
        <f>H93</f>
        <v>65000</v>
      </c>
    </row>
    <row r="100" spans="1:12" x14ac:dyDescent="0.25">
      <c r="J100" s="4"/>
    </row>
    <row r="101" spans="1:12" x14ac:dyDescent="0.25">
      <c r="A101" t="s">
        <v>48</v>
      </c>
      <c r="C101" t="s">
        <v>27</v>
      </c>
      <c r="H101" s="4">
        <f>E62</f>
        <v>1000</v>
      </c>
      <c r="J101" s="4"/>
    </row>
    <row r="102" spans="1:12" x14ac:dyDescent="0.25">
      <c r="D102" t="s">
        <v>63</v>
      </c>
      <c r="J102" s="4">
        <f>H101</f>
        <v>1000</v>
      </c>
    </row>
    <row r="107" spans="1:12" x14ac:dyDescent="0.25">
      <c r="A107" s="9" t="s">
        <v>17</v>
      </c>
    </row>
    <row r="108" spans="1:12" x14ac:dyDescent="0.25">
      <c r="A108" s="9" t="s">
        <v>28</v>
      </c>
      <c r="G108" s="5"/>
      <c r="H108" s="73" t="s">
        <v>5</v>
      </c>
      <c r="I108" s="73"/>
      <c r="J108" s="73"/>
      <c r="L108" s="10" t="s">
        <v>8</v>
      </c>
    </row>
    <row r="109" spans="1:12" x14ac:dyDescent="0.25">
      <c r="A109" s="1"/>
      <c r="B109" s="1"/>
      <c r="C109" s="2" t="s">
        <v>51</v>
      </c>
      <c r="D109" s="2"/>
      <c r="E109" s="2" t="s">
        <v>52</v>
      </c>
      <c r="F109" s="2"/>
      <c r="G109" s="2"/>
      <c r="H109" s="11" t="s">
        <v>6</v>
      </c>
      <c r="I109" s="11"/>
      <c r="J109" s="11" t="s">
        <v>7</v>
      </c>
      <c r="K109" s="5"/>
      <c r="L109" s="12" t="s">
        <v>28</v>
      </c>
    </row>
    <row r="110" spans="1:12" x14ac:dyDescent="0.25">
      <c r="A110" s="16" t="s">
        <v>29</v>
      </c>
      <c r="C110" s="15">
        <v>68979.999999999854</v>
      </c>
      <c r="E110" s="15">
        <v>72000</v>
      </c>
      <c r="J110" s="6"/>
      <c r="L110" s="4">
        <f>C110+E110-H110+J110</f>
        <v>140979.99999999985</v>
      </c>
    </row>
    <row r="111" spans="1:12" x14ac:dyDescent="0.25">
      <c r="A111" s="24" t="s">
        <v>26</v>
      </c>
      <c r="B111" s="5"/>
      <c r="C111" s="28">
        <v>34800</v>
      </c>
      <c r="D111" s="5"/>
      <c r="E111" s="28">
        <v>27200</v>
      </c>
      <c r="G111" s="19"/>
      <c r="H111" s="36"/>
      <c r="I111" s="19"/>
      <c r="J111" s="37"/>
      <c r="L111" s="32">
        <f>C111+E111+H111-J111</f>
        <v>62000</v>
      </c>
    </row>
    <row r="112" spans="1:12" x14ac:dyDescent="0.25">
      <c r="A112" s="25" t="s">
        <v>30</v>
      </c>
      <c r="C112" s="3">
        <f>C110-C111</f>
        <v>34179.999999999854</v>
      </c>
      <c r="E112" s="3">
        <f>E110-E111</f>
        <v>44800</v>
      </c>
      <c r="G112" s="19"/>
      <c r="H112" s="19"/>
      <c r="I112" s="19"/>
      <c r="J112" s="37"/>
      <c r="L112" s="3">
        <f>L110-L111</f>
        <v>78979.999999999854</v>
      </c>
    </row>
    <row r="113" spans="1:12" x14ac:dyDescent="0.25">
      <c r="A113" s="25" t="s">
        <v>32</v>
      </c>
      <c r="C113" s="3"/>
      <c r="E113" s="3"/>
      <c r="G113" s="19"/>
      <c r="H113" s="19"/>
      <c r="I113" s="19"/>
      <c r="J113" s="37"/>
    </row>
    <row r="114" spans="1:12" x14ac:dyDescent="0.25">
      <c r="A114" s="25" t="s">
        <v>33</v>
      </c>
      <c r="C114" s="15">
        <v>5000</v>
      </c>
      <c r="E114" s="15">
        <v>1800</v>
      </c>
      <c r="G114" s="19"/>
      <c r="H114" s="19"/>
      <c r="I114" s="19"/>
      <c r="J114" s="37"/>
      <c r="L114" s="3">
        <f>C114+E114+H114-J114</f>
        <v>6800</v>
      </c>
    </row>
    <row r="115" spans="1:12" x14ac:dyDescent="0.25">
      <c r="A115" s="25" t="s">
        <v>34</v>
      </c>
      <c r="C115" s="29">
        <v>13600</v>
      </c>
      <c r="E115" s="29">
        <v>4400</v>
      </c>
      <c r="G115" s="19"/>
      <c r="H115" s="19"/>
      <c r="I115" s="19"/>
      <c r="J115" s="37"/>
      <c r="L115" s="33">
        <f>C115+E115+H115-J115</f>
        <v>18000</v>
      </c>
    </row>
    <row r="116" spans="1:12" x14ac:dyDescent="0.25">
      <c r="A116" s="26" t="s">
        <v>27</v>
      </c>
      <c r="B116" s="5"/>
      <c r="C116" s="30">
        <v>1280</v>
      </c>
      <c r="D116" s="5"/>
      <c r="E116" s="30">
        <v>1400</v>
      </c>
      <c r="G116" s="19" t="s">
        <v>48</v>
      </c>
      <c r="H116" s="35">
        <f>H101</f>
        <v>1000</v>
      </c>
      <c r="I116" s="19"/>
      <c r="J116" s="36"/>
      <c r="L116" s="32">
        <f>C116+E116+H116-J116</f>
        <v>3680</v>
      </c>
    </row>
    <row r="117" spans="1:12" x14ac:dyDescent="0.25">
      <c r="A117" s="26" t="s">
        <v>35</v>
      </c>
      <c r="B117" s="5"/>
      <c r="C117" s="18">
        <f>SUM(C114:C116)</f>
        <v>19880</v>
      </c>
      <c r="D117" s="5"/>
      <c r="E117" s="18">
        <f>SUM(E114:E116)</f>
        <v>7600</v>
      </c>
      <c r="G117" s="19"/>
      <c r="H117" s="19"/>
      <c r="I117" s="19"/>
      <c r="J117" s="37"/>
      <c r="L117" s="18">
        <f>SUM(L114:L116)</f>
        <v>28480</v>
      </c>
    </row>
    <row r="118" spans="1:12" x14ac:dyDescent="0.25">
      <c r="A118" s="25" t="s">
        <v>36</v>
      </c>
      <c r="C118" s="3">
        <f>C112-C117</f>
        <v>14299.999999999854</v>
      </c>
      <c r="E118" s="3">
        <f>E112-E117</f>
        <v>37200</v>
      </c>
      <c r="G118" s="19"/>
      <c r="H118" s="19"/>
      <c r="I118" s="19"/>
      <c r="J118" s="37"/>
      <c r="L118" s="3">
        <f>L112-L117</f>
        <v>50499.999999999854</v>
      </c>
    </row>
    <row r="119" spans="1:12" x14ac:dyDescent="0.25">
      <c r="A119" s="25" t="s">
        <v>15</v>
      </c>
      <c r="C119" s="3">
        <f>-H83</f>
        <v>-23200</v>
      </c>
      <c r="E119" s="3"/>
      <c r="G119" s="19" t="s">
        <v>11</v>
      </c>
      <c r="H119" s="36">
        <f>H83</f>
        <v>23200</v>
      </c>
      <c r="I119" s="19"/>
      <c r="J119" s="37"/>
      <c r="L119" s="4">
        <f>C119+E119-(J119-H119)</f>
        <v>0</v>
      </c>
    </row>
    <row r="120" spans="1:12" x14ac:dyDescent="0.25">
      <c r="A120" s="26" t="s">
        <v>31</v>
      </c>
      <c r="B120" s="5"/>
      <c r="C120" s="30">
        <v>2400</v>
      </c>
      <c r="D120" s="5"/>
      <c r="E120" s="30">
        <v>1200</v>
      </c>
      <c r="G120" s="19"/>
      <c r="H120" s="36"/>
      <c r="I120" s="19"/>
      <c r="J120" s="37"/>
      <c r="L120" s="32">
        <f>C120+E120+H120-J120</f>
        <v>3600</v>
      </c>
    </row>
    <row r="121" spans="1:12" x14ac:dyDescent="0.25">
      <c r="A121" s="25" t="s">
        <v>37</v>
      </c>
      <c r="C121" s="3">
        <f>C118-C119-C120</f>
        <v>35099.999999999854</v>
      </c>
      <c r="E121" s="3">
        <f>E118-E119-E120</f>
        <v>36000</v>
      </c>
      <c r="G121" s="19"/>
      <c r="H121" s="19"/>
      <c r="I121" s="19"/>
      <c r="J121" s="37"/>
      <c r="L121" s="3">
        <f>L118-L119-L120</f>
        <v>46899.999999999854</v>
      </c>
    </row>
    <row r="122" spans="1:12" x14ac:dyDescent="0.25">
      <c r="A122" s="26" t="s">
        <v>38</v>
      </c>
      <c r="B122" s="5"/>
      <c r="C122" s="30">
        <v>1600</v>
      </c>
      <c r="D122" s="5"/>
      <c r="E122" s="30">
        <v>6000</v>
      </c>
      <c r="G122" s="19"/>
      <c r="H122" s="19"/>
      <c r="I122" s="19"/>
      <c r="J122" s="37"/>
      <c r="L122" s="32">
        <f>C122+E122+H122-J122</f>
        <v>7600</v>
      </c>
    </row>
    <row r="123" spans="1:12" x14ac:dyDescent="0.25">
      <c r="A123" s="25" t="s">
        <v>40</v>
      </c>
      <c r="B123" s="6"/>
      <c r="C123" s="22">
        <f>C121-C122</f>
        <v>33499.999999999854</v>
      </c>
      <c r="D123" s="6"/>
      <c r="E123" s="22">
        <f>E121-E122</f>
        <v>30000</v>
      </c>
      <c r="F123" s="6"/>
      <c r="G123" s="37"/>
      <c r="H123" s="37"/>
      <c r="I123" s="37"/>
      <c r="J123" s="37"/>
      <c r="K123" s="6"/>
      <c r="L123" s="22">
        <f>L121-L122</f>
        <v>39299.999999999854</v>
      </c>
    </row>
    <row r="124" spans="1:12" x14ac:dyDescent="0.25">
      <c r="A124" s="26" t="s">
        <v>25</v>
      </c>
      <c r="B124" s="5"/>
      <c r="C124" s="27">
        <v>0</v>
      </c>
      <c r="D124" s="34"/>
      <c r="E124" s="27">
        <v>0</v>
      </c>
      <c r="G124" s="19" t="s">
        <v>12</v>
      </c>
      <c r="H124" s="36">
        <f>H87</f>
        <v>5799.9999999999991</v>
      </c>
      <c r="I124" s="19"/>
      <c r="J124" s="37"/>
      <c r="L124" s="17">
        <f>C124+E124+H124-J124</f>
        <v>5799.9999999999991</v>
      </c>
    </row>
    <row r="125" spans="1:12" x14ac:dyDescent="0.25">
      <c r="A125" s="25" t="s">
        <v>39</v>
      </c>
      <c r="C125" s="3">
        <f>C123-C124</f>
        <v>33499.999999999854</v>
      </c>
      <c r="E125" s="3">
        <f>E123-E124</f>
        <v>30000</v>
      </c>
      <c r="G125" s="19"/>
      <c r="H125" s="35"/>
      <c r="I125" s="19"/>
      <c r="J125" s="35"/>
      <c r="L125" s="4">
        <f>L123-L124</f>
        <v>33499.999999999854</v>
      </c>
    </row>
    <row r="126" spans="1:12" x14ac:dyDescent="0.25">
      <c r="A126" s="9"/>
      <c r="L126" s="77" t="s">
        <v>50</v>
      </c>
    </row>
    <row r="127" spans="1:12" x14ac:dyDescent="0.25">
      <c r="A127" s="9"/>
    </row>
    <row r="128" spans="1:12" x14ac:dyDescent="0.25">
      <c r="A128" s="9"/>
    </row>
    <row r="129" spans="1:12" x14ac:dyDescent="0.25">
      <c r="A129" s="9"/>
    </row>
    <row r="130" spans="1:12" x14ac:dyDescent="0.25">
      <c r="A130" s="9" t="s">
        <v>41</v>
      </c>
      <c r="G130" s="5"/>
      <c r="H130" s="73" t="s">
        <v>5</v>
      </c>
      <c r="I130" s="73"/>
      <c r="J130" s="73"/>
      <c r="L130" s="10" t="s">
        <v>8</v>
      </c>
    </row>
    <row r="131" spans="1:12" x14ac:dyDescent="0.25">
      <c r="A131" s="1"/>
      <c r="B131" s="1"/>
      <c r="C131" s="2" t="s">
        <v>51</v>
      </c>
      <c r="D131" s="2"/>
      <c r="E131" s="2" t="s">
        <v>52</v>
      </c>
      <c r="F131" s="2"/>
      <c r="G131" s="2"/>
      <c r="H131" s="11" t="s">
        <v>6</v>
      </c>
      <c r="I131" s="11"/>
      <c r="J131" s="11" t="s">
        <v>7</v>
      </c>
      <c r="K131" s="5"/>
      <c r="L131" s="12" t="s">
        <v>28</v>
      </c>
    </row>
    <row r="132" spans="1:12" x14ac:dyDescent="0.25">
      <c r="A132" t="s">
        <v>45</v>
      </c>
      <c r="C132" s="4">
        <f>C52</f>
        <v>235000</v>
      </c>
      <c r="E132" s="4">
        <f>E52</f>
        <v>85000</v>
      </c>
      <c r="G132" s="19" t="s">
        <v>47</v>
      </c>
      <c r="H132" s="35">
        <f>H92</f>
        <v>85000</v>
      </c>
      <c r="I132" s="19"/>
      <c r="J132" s="19"/>
      <c r="L132" s="4">
        <f>C132+E132-H132+J132</f>
        <v>235000</v>
      </c>
    </row>
    <row r="133" spans="1:12" x14ac:dyDescent="0.25">
      <c r="A133" t="s">
        <v>42</v>
      </c>
      <c r="C133" s="31">
        <f>C125</f>
        <v>33499.999999999854</v>
      </c>
      <c r="E133" s="31">
        <f>E125</f>
        <v>30000</v>
      </c>
      <c r="G133" s="19"/>
      <c r="H133" s="74" t="s">
        <v>46</v>
      </c>
      <c r="I133" s="75"/>
      <c r="J133" s="76"/>
      <c r="L133" s="4">
        <f>C133</f>
        <v>33499.999999999854</v>
      </c>
    </row>
    <row r="134" spans="1:12" x14ac:dyDescent="0.25">
      <c r="A134" s="6" t="s">
        <v>43</v>
      </c>
      <c r="B134" s="6"/>
      <c r="C134" s="14">
        <v>12000</v>
      </c>
      <c r="D134" s="8"/>
      <c r="E134" s="8">
        <f>C61</f>
        <v>5000</v>
      </c>
      <c r="H134" s="19"/>
      <c r="I134" s="19" t="s">
        <v>11</v>
      </c>
      <c r="J134" s="38">
        <f>J84</f>
        <v>4000</v>
      </c>
      <c r="L134" s="4">
        <f>C134+E134+H134-J134-J135</f>
        <v>12000</v>
      </c>
    </row>
    <row r="135" spans="1:12" x14ac:dyDescent="0.25">
      <c r="A135" s="5"/>
      <c r="B135" s="5"/>
      <c r="C135" s="5"/>
      <c r="D135" s="5"/>
      <c r="E135" s="5"/>
      <c r="H135" s="19"/>
      <c r="I135" s="19" t="s">
        <v>12</v>
      </c>
      <c r="J135" s="39">
        <f>J88</f>
        <v>999.99999999999977</v>
      </c>
      <c r="L135" s="5"/>
    </row>
    <row r="136" spans="1:12" x14ac:dyDescent="0.25">
      <c r="A136" t="s">
        <v>44</v>
      </c>
      <c r="C136" s="4">
        <f>C132+C133-C134</f>
        <v>256499.99999999988</v>
      </c>
      <c r="D136" s="4"/>
      <c r="E136" s="4">
        <f>E132+E133-E134</f>
        <v>110000</v>
      </c>
      <c r="G136" s="19"/>
      <c r="H136" s="19"/>
      <c r="I136" s="19"/>
      <c r="J136" s="19"/>
      <c r="L136" s="4">
        <f>L132+L133-L134</f>
        <v>256499.99999999988</v>
      </c>
    </row>
    <row r="137" spans="1:12" x14ac:dyDescent="0.25">
      <c r="L137" s="77" t="s">
        <v>50</v>
      </c>
    </row>
    <row r="138" spans="1:12" x14ac:dyDescent="0.25">
      <c r="A138" s="9"/>
    </row>
    <row r="139" spans="1:12" x14ac:dyDescent="0.25">
      <c r="A139" s="9" t="s">
        <v>9</v>
      </c>
      <c r="C139" s="9"/>
      <c r="D139" s="9"/>
      <c r="E139" s="9"/>
      <c r="F139" s="9"/>
      <c r="G139" s="9"/>
      <c r="H139" s="72" t="s">
        <v>5</v>
      </c>
      <c r="I139" s="72"/>
      <c r="J139" s="72"/>
      <c r="K139" s="43"/>
      <c r="L139" s="44" t="s">
        <v>8</v>
      </c>
    </row>
    <row r="140" spans="1:12" x14ac:dyDescent="0.25">
      <c r="A140" s="5"/>
      <c r="B140" s="5"/>
      <c r="C140" s="2" t="s">
        <v>51</v>
      </c>
      <c r="D140" s="2"/>
      <c r="E140" s="2" t="s">
        <v>52</v>
      </c>
      <c r="F140" s="2"/>
      <c r="G140" s="2"/>
      <c r="H140" s="2" t="s">
        <v>6</v>
      </c>
      <c r="I140" s="2"/>
      <c r="J140" s="2" t="s">
        <v>7</v>
      </c>
      <c r="K140" s="2"/>
      <c r="L140" s="2" t="s">
        <v>53</v>
      </c>
    </row>
    <row r="141" spans="1:12" x14ac:dyDescent="0.25">
      <c r="A141" t="s">
        <v>0</v>
      </c>
      <c r="C141" s="15">
        <v>65300</v>
      </c>
      <c r="D141" s="15"/>
      <c r="E141" s="15">
        <v>45000</v>
      </c>
      <c r="F141" s="15"/>
      <c r="G141" s="15"/>
      <c r="H141" s="20"/>
      <c r="I141" s="20"/>
      <c r="J141" s="20"/>
      <c r="K141" s="15"/>
      <c r="L141" s="4">
        <f>C141+E141+H141-J141</f>
        <v>110300</v>
      </c>
    </row>
    <row r="142" spans="1:12" x14ac:dyDescent="0.25">
      <c r="A142" t="s">
        <v>74</v>
      </c>
      <c r="C142" s="15">
        <v>0</v>
      </c>
      <c r="D142" s="15"/>
      <c r="E142" s="15">
        <v>50000</v>
      </c>
      <c r="F142" s="15"/>
      <c r="G142" s="15"/>
      <c r="H142" s="20"/>
      <c r="I142" s="20"/>
      <c r="J142" s="20"/>
      <c r="K142" s="15"/>
      <c r="L142" s="4">
        <f>C142+E142+H142-J142</f>
        <v>50000</v>
      </c>
    </row>
    <row r="143" spans="1:12" x14ac:dyDescent="0.25">
      <c r="A143" t="s">
        <v>56</v>
      </c>
      <c r="C143" s="41">
        <f>H79</f>
        <v>299200</v>
      </c>
      <c r="D143" s="45"/>
      <c r="E143" s="15"/>
      <c r="F143" s="15"/>
      <c r="G143" s="15"/>
      <c r="H143" s="20"/>
      <c r="I143" s="20" t="s">
        <v>47</v>
      </c>
      <c r="J143" s="50">
        <f>J94</f>
        <v>280000</v>
      </c>
      <c r="K143" s="46"/>
      <c r="L143" s="4">
        <f>C143+E143+H143-J143-J144</f>
        <v>0</v>
      </c>
    </row>
    <row r="144" spans="1:12" x14ac:dyDescent="0.25">
      <c r="C144" s="15"/>
      <c r="D144" s="15"/>
      <c r="E144" s="15"/>
      <c r="F144" s="15"/>
      <c r="G144" s="15"/>
      <c r="H144" s="20"/>
      <c r="I144" s="20" t="s">
        <v>11</v>
      </c>
      <c r="J144" s="51">
        <f>J85</f>
        <v>19200</v>
      </c>
      <c r="K144" s="46"/>
      <c r="L144" s="4"/>
    </row>
    <row r="145" spans="1:12" x14ac:dyDescent="0.25">
      <c r="A145" t="s">
        <v>58</v>
      </c>
      <c r="C145" s="15">
        <v>450000</v>
      </c>
      <c r="D145" s="15"/>
      <c r="E145" s="15">
        <v>330000</v>
      </c>
      <c r="F145" s="15"/>
      <c r="G145" s="20" t="s">
        <v>47</v>
      </c>
      <c r="H145" s="20">
        <f>H97</f>
        <v>20000</v>
      </c>
      <c r="I145" s="20" t="s">
        <v>48</v>
      </c>
      <c r="J145" s="20">
        <f>J102</f>
        <v>1000</v>
      </c>
      <c r="K145" s="15"/>
      <c r="L145" s="4">
        <f t="shared" ref="L145:L147" si="2">C145+E145+H145-J145</f>
        <v>799000</v>
      </c>
    </row>
    <row r="146" spans="1:12" x14ac:dyDescent="0.25">
      <c r="A146" t="s">
        <v>3</v>
      </c>
      <c r="C146" s="15"/>
      <c r="D146" s="15"/>
      <c r="E146" s="15"/>
      <c r="F146" s="15"/>
      <c r="G146" s="20" t="s">
        <v>47</v>
      </c>
      <c r="H146" s="20">
        <f>H98</f>
        <v>45000</v>
      </c>
      <c r="I146" s="20"/>
      <c r="J146" s="20"/>
      <c r="K146" s="15"/>
      <c r="L146" s="4">
        <f t="shared" si="2"/>
        <v>45000</v>
      </c>
    </row>
    <row r="147" spans="1:12" x14ac:dyDescent="0.25">
      <c r="A147" s="5" t="s">
        <v>10</v>
      </c>
      <c r="B147" s="5"/>
      <c r="C147" s="27"/>
      <c r="D147" s="27"/>
      <c r="E147" s="27"/>
      <c r="F147" s="27"/>
      <c r="G147" s="27"/>
      <c r="H147" s="52"/>
      <c r="I147" s="52"/>
      <c r="J147" s="52"/>
      <c r="K147" s="52"/>
      <c r="L147" s="17">
        <f t="shared" si="2"/>
        <v>0</v>
      </c>
    </row>
    <row r="148" spans="1:12" x14ac:dyDescent="0.25">
      <c r="A148" t="s">
        <v>1</v>
      </c>
      <c r="C148" s="3">
        <f>SUM(C141:C145)</f>
        <v>814500</v>
      </c>
      <c r="D148" s="3"/>
      <c r="E148" s="3">
        <f>SUM(E141:E147)</f>
        <v>425000</v>
      </c>
      <c r="F148" s="3"/>
      <c r="G148" s="3"/>
      <c r="H148" s="52"/>
      <c r="I148" s="52"/>
      <c r="J148" s="52"/>
      <c r="K148" s="53"/>
      <c r="L148" s="3">
        <f>SUM(L141:L147)</f>
        <v>1004300</v>
      </c>
    </row>
    <row r="149" spans="1:12" x14ac:dyDescent="0.25">
      <c r="C149" s="3"/>
      <c r="D149" s="3"/>
      <c r="E149" s="3"/>
      <c r="F149" s="3"/>
      <c r="G149" s="3"/>
      <c r="H149" s="52"/>
      <c r="I149" s="52"/>
      <c r="J149" s="52"/>
      <c r="K149" s="53"/>
    </row>
    <row r="150" spans="1:12" x14ac:dyDescent="0.25">
      <c r="A150" t="s">
        <v>2</v>
      </c>
      <c r="C150" s="15">
        <v>68000</v>
      </c>
      <c r="D150" s="15"/>
      <c r="E150" s="15">
        <v>115000</v>
      </c>
      <c r="F150" s="15"/>
      <c r="G150" s="15"/>
      <c r="H150" s="52"/>
      <c r="I150" s="52"/>
      <c r="J150" s="52"/>
      <c r="K150" s="53"/>
      <c r="L150" s="4">
        <f>C150+E150+J150-H150</f>
        <v>183000</v>
      </c>
    </row>
    <row r="151" spans="1:12" x14ac:dyDescent="0.25">
      <c r="A151" t="s">
        <v>75</v>
      </c>
      <c r="C151" s="15">
        <v>490000</v>
      </c>
      <c r="D151" s="15"/>
      <c r="E151" s="15"/>
      <c r="F151" s="52"/>
      <c r="G151" s="52"/>
      <c r="H151" s="52"/>
      <c r="I151" s="52"/>
      <c r="J151" s="52"/>
      <c r="K151" s="53"/>
      <c r="L151" s="4">
        <f t="shared" ref="L151:L152" si="3">C151+E151+J151-H151</f>
        <v>490000</v>
      </c>
    </row>
    <row r="152" spans="1:12" x14ac:dyDescent="0.25">
      <c r="A152" t="s">
        <v>76</v>
      </c>
      <c r="C152" s="23">
        <f>C136</f>
        <v>256499.99999999988</v>
      </c>
      <c r="D152" s="15"/>
      <c r="E152" s="15"/>
      <c r="K152" s="53"/>
      <c r="L152" s="4">
        <f t="shared" si="3"/>
        <v>256499.99999999988</v>
      </c>
    </row>
    <row r="153" spans="1:12" x14ac:dyDescent="0.25">
      <c r="A153" t="s">
        <v>72</v>
      </c>
      <c r="C153" s="15"/>
      <c r="D153" s="15"/>
      <c r="E153" s="15">
        <v>200000</v>
      </c>
      <c r="F153" s="52"/>
      <c r="G153" s="52" t="s">
        <v>47</v>
      </c>
      <c r="H153" s="52">
        <f>H91</f>
        <v>200000</v>
      </c>
      <c r="I153" s="52"/>
      <c r="J153" s="52"/>
      <c r="K153" s="53"/>
      <c r="L153" s="4">
        <f>C153+E153+J153-H153</f>
        <v>0</v>
      </c>
    </row>
    <row r="154" spans="1:12" x14ac:dyDescent="0.25">
      <c r="A154" t="s">
        <v>77</v>
      </c>
      <c r="C154" s="15"/>
      <c r="D154" s="15"/>
      <c r="E154" s="23">
        <f>E136</f>
        <v>110000</v>
      </c>
      <c r="F154" s="15"/>
      <c r="G154" s="15"/>
      <c r="H154" s="69" t="s">
        <v>49</v>
      </c>
      <c r="I154" s="70"/>
      <c r="J154" s="71"/>
      <c r="K154" s="53"/>
      <c r="L154" s="15">
        <v>0</v>
      </c>
    </row>
    <row r="155" spans="1:12" x14ac:dyDescent="0.25">
      <c r="A155" s="6" t="s">
        <v>4</v>
      </c>
      <c r="C155" s="15"/>
      <c r="D155" s="15"/>
      <c r="E155" s="15"/>
      <c r="F155" s="15"/>
      <c r="G155" s="15"/>
      <c r="H155" s="52"/>
      <c r="I155" s="52" t="s">
        <v>47</v>
      </c>
      <c r="J155" s="50">
        <f>J95</f>
        <v>70000</v>
      </c>
      <c r="K155" s="53"/>
      <c r="L155" s="4">
        <f>C155+E155+J155-H155+J156</f>
        <v>74800</v>
      </c>
    </row>
    <row r="156" spans="1:12" x14ac:dyDescent="0.25">
      <c r="A156" s="5"/>
      <c r="B156" s="5"/>
      <c r="C156" s="27"/>
      <c r="D156" s="27"/>
      <c r="E156" s="27"/>
      <c r="F156" s="27"/>
      <c r="G156" s="27"/>
      <c r="H156" s="52"/>
      <c r="I156" s="52" t="s">
        <v>12</v>
      </c>
      <c r="J156" s="51">
        <f>J89</f>
        <v>4799.9999999999991</v>
      </c>
      <c r="K156" s="54"/>
      <c r="L156" s="17"/>
    </row>
    <row r="157" spans="1:12" x14ac:dyDescent="0.25">
      <c r="A157" t="s">
        <v>66</v>
      </c>
      <c r="C157" s="3">
        <f>SUM(C150:C156)</f>
        <v>814499.99999999988</v>
      </c>
      <c r="D157" s="3"/>
      <c r="E157" s="3">
        <f>SUM(E150:E156)</f>
        <v>425000</v>
      </c>
      <c r="F157" s="3"/>
      <c r="G157" s="3"/>
      <c r="H157" s="52"/>
      <c r="I157" s="52"/>
      <c r="J157" s="52"/>
      <c r="K157" s="22"/>
      <c r="L157" s="4">
        <f>SUM(L150:L156)</f>
        <v>1004299.9999999999</v>
      </c>
    </row>
    <row r="159" spans="1:12" x14ac:dyDescent="0.25">
      <c r="L159" s="4"/>
    </row>
  </sheetData>
  <mergeCells count="6">
    <mergeCell ref="H154:J154"/>
    <mergeCell ref="H41:J41"/>
    <mergeCell ref="H108:J108"/>
    <mergeCell ref="H130:J130"/>
    <mergeCell ref="H133:J133"/>
    <mergeCell ref="H139:J139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class exercise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Thomas</cp:lastModifiedBy>
  <cp:lastPrinted>2015-08-18T16:59:45Z</cp:lastPrinted>
  <dcterms:created xsi:type="dcterms:W3CDTF">2014-08-04T10:09:05Z</dcterms:created>
  <dcterms:modified xsi:type="dcterms:W3CDTF">2015-08-18T16:59:47Z</dcterms:modified>
</cp:coreProperties>
</file>