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s\Documents\TD\Hargeisa\Amoud\corp fin\"/>
    </mc:Choice>
  </mc:AlternateContent>
  <bookViews>
    <workbookView xWindow="0" yWindow="0" windowWidth="20490" windowHeight="904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2" l="1"/>
  <c r="F141" i="2" l="1"/>
  <c r="M141" i="2"/>
  <c r="F142" i="2"/>
  <c r="M142" i="2" s="1"/>
  <c r="J142" i="2" l="1"/>
  <c r="I142" i="2"/>
  <c r="H142" i="2"/>
  <c r="G142" i="2"/>
  <c r="E116" i="2" l="1"/>
  <c r="G102" i="2"/>
  <c r="G103" i="2" s="1"/>
  <c r="G104" i="2" s="1"/>
  <c r="G105" i="2" s="1"/>
  <c r="G63" i="2"/>
  <c r="G64" i="2" s="1"/>
  <c r="D73" i="2"/>
  <c r="D72" i="2"/>
  <c r="D74" i="2" s="1"/>
  <c r="D144" i="2"/>
  <c r="D146" i="2" s="1"/>
  <c r="D148" i="2" s="1"/>
  <c r="D132" i="2"/>
  <c r="G127" i="2"/>
  <c r="G125" i="2"/>
  <c r="D125" i="2" s="1"/>
  <c r="G116" i="2"/>
  <c r="G117" i="2" s="1"/>
  <c r="G101" i="2"/>
  <c r="E100" i="2"/>
  <c r="D100" i="2" s="1"/>
  <c r="E97" i="2"/>
  <c r="G94" i="2"/>
  <c r="G95" i="2" s="1"/>
  <c r="G97" i="2" s="1"/>
  <c r="E91" i="2"/>
  <c r="F91" i="2" s="1"/>
  <c r="F90" i="2"/>
  <c r="F89" i="2"/>
  <c r="F88" i="2"/>
  <c r="E64" i="2"/>
  <c r="E104" i="2" s="1"/>
  <c r="E115" i="2" s="1"/>
  <c r="E47" i="2"/>
  <c r="D47" i="2"/>
  <c r="E37" i="2"/>
  <c r="G36" i="2"/>
  <c r="G37" i="2" s="1"/>
  <c r="G38" i="2" s="1"/>
  <c r="G39" i="2" s="1"/>
  <c r="G40" i="2" s="1"/>
  <c r="E28" i="2"/>
  <c r="E38" i="2" s="1"/>
  <c r="E49" i="2" s="1"/>
  <c r="G27" i="2"/>
  <c r="G28" i="2" s="1"/>
  <c r="D23" i="2"/>
  <c r="D32" i="2" s="1"/>
  <c r="D42" i="2" s="1"/>
  <c r="D53" i="2" s="1"/>
  <c r="D69" i="2" s="1"/>
  <c r="D82" i="2" s="1"/>
  <c r="E20" i="2"/>
  <c r="E29" i="2" s="1"/>
  <c r="E39" i="2" s="1"/>
  <c r="D39" i="2" s="1"/>
  <c r="G19" i="2"/>
  <c r="G20" i="2" s="1"/>
  <c r="E13" i="2"/>
  <c r="G12" i="2"/>
  <c r="G13" i="2" s="1"/>
  <c r="D7" i="2"/>
  <c r="D9" i="2" s="1"/>
  <c r="G6" i="2"/>
  <c r="D78" i="2" l="1"/>
  <c r="D75" i="2"/>
  <c r="G65" i="2"/>
  <c r="G66" i="2" s="1"/>
  <c r="G67" i="2" s="1"/>
  <c r="D64" i="2"/>
  <c r="D97" i="2"/>
  <c r="F87" i="2"/>
  <c r="G21" i="2"/>
  <c r="D20" i="2"/>
  <c r="D152" i="2"/>
  <c r="D153" i="2" s="1"/>
  <c r="D149" i="2"/>
  <c r="D13" i="2"/>
  <c r="D14" i="2" s="1"/>
  <c r="D16" i="2" s="1"/>
  <c r="G29" i="2"/>
  <c r="D28" i="2"/>
  <c r="E14" i="2"/>
  <c r="F12" i="2" s="1"/>
  <c r="E48" i="2"/>
  <c r="E58" i="2" s="1"/>
  <c r="E63" i="2" s="1"/>
  <c r="E102" i="2" s="1"/>
  <c r="D102" i="2" s="1"/>
  <c r="E95" i="2"/>
  <c r="D95" i="2" s="1"/>
  <c r="G47" i="2"/>
  <c r="E50" i="2"/>
  <c r="E21" i="2"/>
  <c r="E22" i="2" s="1"/>
  <c r="F19" i="2" s="1"/>
  <c r="D37" i="2"/>
  <c r="D38" i="2"/>
  <c r="F20" i="2" l="1"/>
  <c r="D63" i="2"/>
  <c r="F58" i="2"/>
  <c r="E59" i="2"/>
  <c r="D104" i="2"/>
  <c r="F21" i="2"/>
  <c r="E30" i="2"/>
  <c r="D21" i="2"/>
  <c r="D22" i="2" s="1"/>
  <c r="D24" i="2" s="1"/>
  <c r="F13" i="2"/>
  <c r="F14" i="2" s="1"/>
  <c r="E65" i="2"/>
  <c r="E66" i="2"/>
  <c r="G48" i="2"/>
  <c r="G49" i="2" s="1"/>
  <c r="G46" i="2"/>
  <c r="D46" i="2" s="1"/>
  <c r="G30" i="2"/>
  <c r="D29" i="2"/>
  <c r="F22" i="2" l="1"/>
  <c r="D48" i="2"/>
  <c r="D77" i="2"/>
  <c r="D79" i="2" s="1"/>
  <c r="E62" i="2"/>
  <c r="D59" i="2"/>
  <c r="F59" i="2"/>
  <c r="F57" i="2" s="1"/>
  <c r="D66" i="2"/>
  <c r="D115" i="2"/>
  <c r="G50" i="2"/>
  <c r="D49" i="2"/>
  <c r="E40" i="2"/>
  <c r="D30" i="2"/>
  <c r="D31" i="2" s="1"/>
  <c r="D33" i="2" s="1"/>
  <c r="E31" i="2"/>
  <c r="F30" i="2" s="1"/>
  <c r="D65" i="2"/>
  <c r="E103" i="2"/>
  <c r="D62" i="2" l="1"/>
  <c r="E101" i="2"/>
  <c r="D101" i="2" s="1"/>
  <c r="G51" i="2"/>
  <c r="D50" i="2"/>
  <c r="E51" i="2"/>
  <c r="D40" i="2"/>
  <c r="D41" i="2" s="1"/>
  <c r="D43" i="2" s="1"/>
  <c r="E41" i="2"/>
  <c r="D103" i="2"/>
  <c r="F27" i="2"/>
  <c r="F28" i="2"/>
  <c r="F29" i="2"/>
  <c r="D116" i="2" l="1"/>
  <c r="E67" i="2"/>
  <c r="D51" i="2"/>
  <c r="D52" i="2" s="1"/>
  <c r="D54" i="2" s="1"/>
  <c r="E52" i="2"/>
  <c r="F36" i="2"/>
  <c r="F38" i="2"/>
  <c r="F39" i="2"/>
  <c r="F37" i="2"/>
  <c r="F40" i="2"/>
  <c r="F31" i="2"/>
  <c r="F46" i="2" l="1"/>
  <c r="F47" i="2"/>
  <c r="F49" i="2"/>
  <c r="F48" i="2"/>
  <c r="F50" i="2"/>
  <c r="F51" i="2"/>
  <c r="F41" i="2"/>
  <c r="D67" i="2"/>
  <c r="D68" i="2" s="1"/>
  <c r="E105" i="2"/>
  <c r="E68" i="2"/>
  <c r="F67" i="2" l="1"/>
  <c r="F63" i="2"/>
  <c r="F64" i="2"/>
  <c r="F62" i="2"/>
  <c r="F66" i="2"/>
  <c r="F65" i="2"/>
  <c r="E117" i="2"/>
  <c r="D105" i="2"/>
  <c r="D106" i="2" s="1"/>
  <c r="D108" i="2" s="1"/>
  <c r="E106" i="2"/>
  <c r="D83" i="2"/>
  <c r="D84" i="2" s="1"/>
  <c r="D70" i="2"/>
  <c r="F52" i="2"/>
  <c r="F105" i="2" l="1"/>
  <c r="F102" i="2"/>
  <c r="F68" i="2"/>
  <c r="D117" i="2"/>
  <c r="D118" i="2" s="1"/>
  <c r="D120" i="2" s="1"/>
  <c r="F117" i="2"/>
  <c r="E118" i="2"/>
  <c r="E127" i="2" s="1"/>
  <c r="F101" i="2"/>
  <c r="F100" i="2"/>
  <c r="F104" i="2"/>
  <c r="F115" i="2"/>
  <c r="F103" i="2"/>
  <c r="F116" i="2"/>
  <c r="F118" i="2" l="1"/>
  <c r="F125" i="2"/>
  <c r="D127" i="2"/>
  <c r="D138" i="2" s="1"/>
  <c r="F106" i="2"/>
  <c r="F126" i="2" l="1"/>
  <c r="F127" i="2" s="1"/>
  <c r="D126" i="2"/>
  <c r="D133" i="2" s="1"/>
  <c r="D134" i="2" s="1"/>
  <c r="D137" i="2" s="1"/>
  <c r="D139" i="2" s="1"/>
</calcChain>
</file>

<file path=xl/comments1.xml><?xml version="1.0" encoding="utf-8"?>
<comments xmlns="http://schemas.openxmlformats.org/spreadsheetml/2006/main">
  <authors>
    <author>Thomas Davis</author>
  </authors>
  <commentList>
    <comment ref="K140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1 year after LBO</t>
        </r>
      </text>
    </comment>
  </commentList>
</comments>
</file>

<file path=xl/sharedStrings.xml><?xml version="1.0" encoding="utf-8"?>
<sst xmlns="http://schemas.openxmlformats.org/spreadsheetml/2006/main" count="171" uniqueCount="68">
  <si>
    <t>HannaH</t>
  </si>
  <si>
    <t>Hannah</t>
  </si>
  <si>
    <t>$</t>
  </si>
  <si>
    <t>Shares</t>
  </si>
  <si>
    <t>%</t>
  </si>
  <si>
    <t>Natasha</t>
  </si>
  <si>
    <t>Dixie 1</t>
  </si>
  <si>
    <t>Dixie 3</t>
  </si>
  <si>
    <t>Dixie 2</t>
  </si>
  <si>
    <t>$ per share</t>
  </si>
  <si>
    <t>Employees</t>
  </si>
  <si>
    <t>IPO</t>
  </si>
  <si>
    <t>New shares</t>
  </si>
  <si>
    <t>Dixie</t>
  </si>
  <si>
    <t>SEO</t>
  </si>
  <si>
    <t>Less fees</t>
  </si>
  <si>
    <t xml:space="preserve"> </t>
  </si>
  <si>
    <t>Equity value</t>
  </si>
  <si>
    <t>Debt</t>
  </si>
  <si>
    <t>Firm value</t>
  </si>
  <si>
    <t>New owners*</t>
  </si>
  <si>
    <t>* - Dixie sold 100% of investment in secondary market.</t>
  </si>
  <si>
    <t>LBO</t>
  </si>
  <si>
    <t>Public owners</t>
  </si>
  <si>
    <t>Pre-LBO Valuation</t>
  </si>
  <si>
    <t>Bank debt</t>
  </si>
  <si>
    <t>Bonds</t>
  </si>
  <si>
    <t>Equity</t>
  </si>
  <si>
    <t>New equity financing</t>
  </si>
  <si>
    <t>Transaction value</t>
  </si>
  <si>
    <t>Investor cash</t>
  </si>
  <si>
    <t>D/E ratio</t>
  </si>
  <si>
    <t>Conversion price</t>
  </si>
  <si>
    <t>Valuation</t>
  </si>
  <si>
    <t>Conversion ratio</t>
  </si>
  <si>
    <t>YTM</t>
  </si>
  <si>
    <t>YTC</t>
  </si>
  <si>
    <t>Angel investor</t>
  </si>
  <si>
    <t>Company proceeds</t>
  </si>
  <si>
    <t>bond valuation</t>
  </si>
  <si>
    <t>Market price</t>
  </si>
  <si>
    <t>IPO price</t>
  </si>
  <si>
    <t>Underpricing per share</t>
  </si>
  <si>
    <t>Underpricing %</t>
  </si>
  <si>
    <t>Cost to shareholders</t>
  </si>
  <si>
    <t>IPO - primary</t>
  </si>
  <si>
    <t>IPO - secondary</t>
  </si>
  <si>
    <t>Primary offering</t>
  </si>
  <si>
    <t>Dixie/secondary offering</t>
  </si>
  <si>
    <t>Total shares</t>
  </si>
  <si>
    <t>Dixie/secondary</t>
  </si>
  <si>
    <t>Natasha/secondary</t>
  </si>
  <si>
    <t>Hannah/secondary</t>
  </si>
  <si>
    <t>** - Additional employee shares</t>
  </si>
  <si>
    <t>Employees**</t>
  </si>
  <si>
    <t>Employees***</t>
  </si>
  <si>
    <t>*** - Additional employee shares</t>
  </si>
  <si>
    <t>Term</t>
  </si>
  <si>
    <t>Purchase</t>
  </si>
  <si>
    <t>Coupon</t>
  </si>
  <si>
    <t>Call</t>
  </si>
  <si>
    <t>Pymts</t>
  </si>
  <si>
    <t>Hannah proceeds</t>
  </si>
  <si>
    <t>IN PROCESS</t>
  </si>
  <si>
    <t>Par</t>
  </si>
  <si>
    <t>Insider shares</t>
  </si>
  <si>
    <t>Tender offer</t>
  </si>
  <si>
    <t>Face value per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</si>
</sst>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/>
    <xf numFmtId="0" fontId="0" fillId="0" borderId="1" xfId="0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0" fillId="0" borderId="0" xfId="1" applyNumberFormat="1" applyFont="1"/>
    <xf numFmtId="164" fontId="0" fillId="0" borderId="1" xfId="1" applyNumberFormat="1" applyFont="1" applyBorder="1"/>
    <xf numFmtId="164" fontId="3" fillId="0" borderId="0" xfId="1" applyNumberFormat="1" applyFont="1"/>
    <xf numFmtId="44" fontId="0" fillId="0" borderId="0" xfId="2" applyFont="1"/>
    <xf numFmtId="165" fontId="0" fillId="0" borderId="0" xfId="2" applyNumberFormat="1" applyFont="1"/>
    <xf numFmtId="165" fontId="0" fillId="0" borderId="1" xfId="2" applyNumberFormat="1" applyFont="1" applyBorder="1"/>
    <xf numFmtId="165" fontId="0" fillId="0" borderId="0" xfId="0" applyNumberFormat="1"/>
    <xf numFmtId="164" fontId="4" fillId="0" borderId="0" xfId="1" applyNumberFormat="1" applyFont="1"/>
    <xf numFmtId="164" fontId="4" fillId="0" borderId="1" xfId="1" applyNumberFormat="1" applyFont="1" applyBorder="1"/>
    <xf numFmtId="164" fontId="3" fillId="0" borderId="1" xfId="1" applyNumberFormat="1" applyFont="1" applyBorder="1"/>
    <xf numFmtId="164" fontId="0" fillId="0" borderId="0" xfId="0" applyNumberFormat="1"/>
    <xf numFmtId="44" fontId="0" fillId="0" borderId="0" xfId="0" applyNumberFormat="1"/>
    <xf numFmtId="44" fontId="4" fillId="0" borderId="0" xfId="2" applyFont="1"/>
    <xf numFmtId="44" fontId="3" fillId="0" borderId="0" xfId="2" applyFont="1"/>
    <xf numFmtId="9" fontId="3" fillId="0" borderId="1" xfId="0" applyNumberFormat="1" applyFont="1" applyBorder="1"/>
    <xf numFmtId="44" fontId="0" fillId="0" borderId="1" xfId="2" applyFont="1" applyBorder="1"/>
    <xf numFmtId="166" fontId="0" fillId="0" borderId="0" xfId="0" applyNumberFormat="1"/>
    <xf numFmtId="166" fontId="0" fillId="0" borderId="1" xfId="0" applyNumberFormat="1" applyBorder="1"/>
    <xf numFmtId="166" fontId="3" fillId="0" borderId="0" xfId="0" applyNumberFormat="1" applyFont="1"/>
    <xf numFmtId="0" fontId="0" fillId="0" borderId="0" xfId="0" applyFill="1" applyBorder="1"/>
    <xf numFmtId="0" fontId="0" fillId="0" borderId="1" xfId="0" applyFill="1" applyBorder="1"/>
    <xf numFmtId="44" fontId="3" fillId="0" borderId="1" xfId="2" applyFont="1" applyBorder="1"/>
    <xf numFmtId="165" fontId="3" fillId="0" borderId="1" xfId="2" applyNumberFormat="1" applyFont="1" applyBorder="1"/>
    <xf numFmtId="0" fontId="0" fillId="0" borderId="2" xfId="0" applyBorder="1"/>
    <xf numFmtId="165" fontId="3" fillId="0" borderId="2" xfId="2" applyNumberFormat="1" applyFont="1" applyBorder="1"/>
    <xf numFmtId="165" fontId="4" fillId="0" borderId="0" xfId="2" applyNumberFormat="1" applyFont="1"/>
    <xf numFmtId="0" fontId="0" fillId="0" borderId="0" xfId="0" applyBorder="1"/>
    <xf numFmtId="0" fontId="2" fillId="0" borderId="0" xfId="0" applyFont="1"/>
    <xf numFmtId="0" fontId="2" fillId="0" borderId="0" xfId="0" applyFont="1" applyBorder="1" applyAlignment="1">
      <alignment horizontal="right"/>
    </xf>
    <xf numFmtId="165" fontId="0" fillId="0" borderId="1" xfId="0" applyNumberFormat="1" applyBorder="1"/>
    <xf numFmtId="164" fontId="0" fillId="0" borderId="1" xfId="0" applyNumberFormat="1" applyBorder="1"/>
    <xf numFmtId="165" fontId="3" fillId="0" borderId="0" xfId="2" applyNumberFormat="1" applyFont="1" applyBorder="1"/>
    <xf numFmtId="164" fontId="0" fillId="0" borderId="0" xfId="0" applyNumberFormat="1" applyBorder="1"/>
    <xf numFmtId="164" fontId="0" fillId="0" borderId="2" xfId="1" applyNumberFormat="1" applyFont="1" applyBorder="1"/>
    <xf numFmtId="166" fontId="0" fillId="0" borderId="0" xfId="3" applyNumberFormat="1" applyFont="1" applyBorder="1"/>
    <xf numFmtId="166" fontId="0" fillId="0" borderId="0" xfId="3" applyNumberFormat="1" applyFont="1"/>
    <xf numFmtId="166" fontId="0" fillId="0" borderId="1" xfId="3" applyNumberFormat="1" applyFont="1" applyBorder="1"/>
    <xf numFmtId="165" fontId="3" fillId="0" borderId="1" xfId="0" applyNumberFormat="1" applyFont="1" applyBorder="1"/>
    <xf numFmtId="0" fontId="0" fillId="2" borderId="0" xfId="0" applyFill="1"/>
    <xf numFmtId="9" fontId="0" fillId="0" borderId="0" xfId="3" applyFont="1"/>
    <xf numFmtId="0" fontId="0" fillId="0" borderId="1" xfId="0" applyFont="1" applyBorder="1" applyAlignment="1">
      <alignment horizontal="left"/>
    </xf>
    <xf numFmtId="44" fontId="3" fillId="0" borderId="0" xfId="0" applyNumberFormat="1" applyFont="1"/>
    <xf numFmtId="44" fontId="0" fillId="0" borderId="1" xfId="0" applyNumberFormat="1" applyBorder="1"/>
    <xf numFmtId="0" fontId="6" fillId="0" borderId="0" xfId="0" applyFont="1"/>
    <xf numFmtId="0" fontId="6" fillId="0" borderId="1" xfId="0" applyFont="1" applyBorder="1"/>
    <xf numFmtId="165" fontId="4" fillId="0" borderId="1" xfId="2" applyNumberFormat="1" applyFont="1" applyFill="1" applyBorder="1"/>
    <xf numFmtId="0" fontId="0" fillId="0" borderId="0" xfId="0" applyFill="1"/>
    <xf numFmtId="165" fontId="0" fillId="0" borderId="0" xfId="0" applyNumberFormat="1" applyFill="1"/>
    <xf numFmtId="165" fontId="3" fillId="0" borderId="0" xfId="0" applyNumberFormat="1" applyFont="1" applyBorder="1"/>
    <xf numFmtId="0" fontId="3" fillId="0" borderId="0" xfId="0" applyFont="1"/>
    <xf numFmtId="9" fontId="3" fillId="0" borderId="0" xfId="0" applyNumberFormat="1" applyFont="1"/>
    <xf numFmtId="0" fontId="0" fillId="0" borderId="1" xfId="0" applyBorder="1" applyAlignment="1">
      <alignment horizontal="right"/>
    </xf>
    <xf numFmtId="165" fontId="3" fillId="0" borderId="1" xfId="2" applyNumberFormat="1" applyFont="1" applyFill="1" applyBorder="1"/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65" fontId="3" fillId="0" borderId="0" xfId="2" applyNumberFormat="1" applyFont="1" applyFill="1"/>
    <xf numFmtId="165" fontId="0" fillId="0" borderId="1" xfId="2" applyNumberFormat="1" applyFont="1" applyFill="1" applyBorder="1"/>
    <xf numFmtId="165" fontId="0" fillId="0" borderId="0" xfId="2" applyNumberFormat="1" applyFont="1" applyFill="1" applyBorder="1"/>
    <xf numFmtId="0" fontId="5" fillId="0" borderId="1" xfId="0" applyFont="1" applyFill="1" applyBorder="1"/>
    <xf numFmtId="9" fontId="3" fillId="0" borderId="1" xfId="0" applyNumberFormat="1" applyFont="1" applyFill="1" applyBorder="1"/>
    <xf numFmtId="165" fontId="0" fillId="0" borderId="0" xfId="2" applyNumberFormat="1" applyFont="1" applyFill="1"/>
    <xf numFmtId="10" fontId="0" fillId="0" borderId="0" xfId="3" applyNumberFormat="1" applyFont="1"/>
    <xf numFmtId="0" fontId="2" fillId="0" borderId="0" xfId="0" applyFont="1" applyFill="1" applyBorder="1" applyAlignment="1">
      <alignment horizontal="right"/>
    </xf>
    <xf numFmtId="44" fontId="0" fillId="0" borderId="0" xfId="2" applyFont="1" applyBorder="1"/>
    <xf numFmtId="44" fontId="3" fillId="0" borderId="0" xfId="2" applyFont="1" applyBorder="1"/>
    <xf numFmtId="14" fontId="3" fillId="0" borderId="0" xfId="0" applyNumberFormat="1" applyFont="1"/>
    <xf numFmtId="0" fontId="7" fillId="0" borderId="3" xfId="0" applyFont="1" applyBorder="1" applyAlignment="1">
      <alignment horizontal="center"/>
    </xf>
    <xf numFmtId="165" fontId="4" fillId="0" borderId="0" xfId="0" applyNumberFormat="1" applyFont="1" applyBorder="1"/>
    <xf numFmtId="164" fontId="4" fillId="0" borderId="0" xfId="1" applyNumberFormat="1" applyFont="1" applyFill="1"/>
    <xf numFmtId="164" fontId="3" fillId="0" borderId="1" xfId="0" applyNumberFormat="1" applyFont="1" applyBorder="1"/>
    <xf numFmtId="164" fontId="4" fillId="0" borderId="0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3"/>
  <sheetViews>
    <sheetView showGridLines="0" tabSelected="1" workbookViewId="0"/>
  </sheetViews>
  <sheetFormatPr defaultRowHeight="15" x14ac:dyDescent="0.25"/>
  <cols>
    <col min="1" max="1" width="3.7109375" customWidth="1"/>
    <col min="2" max="2" width="18.7109375" customWidth="1"/>
    <col min="3" max="3" width="2.7109375" customWidth="1"/>
    <col min="4" max="4" width="14.7109375" customWidth="1"/>
    <col min="5" max="8" width="12.7109375" customWidth="1"/>
    <col min="11" max="11" width="10.7109375" bestFit="1" customWidth="1"/>
    <col min="12" max="12" width="15.28515625" bestFit="1" customWidth="1"/>
    <col min="14" max="14" width="14.28515625" bestFit="1" customWidth="1"/>
  </cols>
  <sheetData>
    <row r="1" spans="1:8" x14ac:dyDescent="0.25">
      <c r="B1" s="34" t="s">
        <v>0</v>
      </c>
    </row>
    <row r="3" spans="1:8" x14ac:dyDescent="0.25">
      <c r="A3">
        <v>1</v>
      </c>
      <c r="B3" t="s">
        <v>37</v>
      </c>
    </row>
    <row r="5" spans="1:8" x14ac:dyDescent="0.25">
      <c r="A5">
        <v>2</v>
      </c>
      <c r="B5" s="47">
        <v>1984</v>
      </c>
      <c r="C5" s="4"/>
      <c r="D5" s="5" t="s">
        <v>2</v>
      </c>
      <c r="E5" s="5" t="s">
        <v>3</v>
      </c>
      <c r="F5" s="5" t="s">
        <v>4</v>
      </c>
      <c r="G5" s="6" t="s">
        <v>9</v>
      </c>
      <c r="H5" s="69"/>
    </row>
    <row r="6" spans="1:8" x14ac:dyDescent="0.25">
      <c r="B6" s="30" t="s">
        <v>1</v>
      </c>
      <c r="C6" s="30"/>
      <c r="D6" s="31">
        <v>50000</v>
      </c>
      <c r="E6" s="9">
        <v>600000</v>
      </c>
      <c r="F6" s="25">
        <v>1</v>
      </c>
      <c r="G6" s="10">
        <f>D6/E6</f>
        <v>8.3333333333333329E-2</v>
      </c>
      <c r="H6" s="10"/>
    </row>
    <row r="7" spans="1:8" x14ac:dyDescent="0.25">
      <c r="B7" t="s">
        <v>17</v>
      </c>
      <c r="D7" s="32">
        <f>SUM(D6)</f>
        <v>50000</v>
      </c>
      <c r="E7" s="9"/>
      <c r="F7" s="25"/>
      <c r="G7" s="10"/>
      <c r="H7" s="10"/>
    </row>
    <row r="8" spans="1:8" x14ac:dyDescent="0.25">
      <c r="B8" s="27" t="s">
        <v>18</v>
      </c>
      <c r="C8" s="27"/>
      <c r="D8" s="59">
        <v>0</v>
      </c>
      <c r="E8" s="9"/>
      <c r="F8" s="25"/>
      <c r="G8" s="10"/>
      <c r="H8" s="10"/>
    </row>
    <row r="9" spans="1:8" x14ac:dyDescent="0.25">
      <c r="B9" s="53" t="s">
        <v>19</v>
      </c>
      <c r="C9" s="53"/>
      <c r="D9" s="54">
        <f>SUM(D7:D8)</f>
        <v>50000</v>
      </c>
      <c r="E9" s="7"/>
      <c r="F9" s="2"/>
    </row>
    <row r="10" spans="1:8" x14ac:dyDescent="0.25">
      <c r="B10" s="53"/>
      <c r="C10" s="53"/>
      <c r="D10" s="53"/>
      <c r="E10" s="7"/>
      <c r="F10" s="2"/>
    </row>
    <row r="11" spans="1:8" x14ac:dyDescent="0.25">
      <c r="B11" s="60">
        <v>1985</v>
      </c>
      <c r="C11" s="61"/>
      <c r="D11" s="6" t="s">
        <v>2</v>
      </c>
      <c r="E11" s="5" t="s">
        <v>3</v>
      </c>
      <c r="F11" s="5" t="s">
        <v>4</v>
      </c>
      <c r="G11" s="6" t="s">
        <v>9</v>
      </c>
      <c r="H11" s="69"/>
    </row>
    <row r="12" spans="1:8" x14ac:dyDescent="0.25">
      <c r="B12" s="26" t="s">
        <v>5</v>
      </c>
      <c r="C12" s="53"/>
      <c r="D12" s="62">
        <v>75000</v>
      </c>
      <c r="E12" s="9">
        <v>400000</v>
      </c>
      <c r="F12" s="23">
        <f>E12/$E$14</f>
        <v>0.4</v>
      </c>
      <c r="G12" s="10">
        <f>D12/E12</f>
        <v>0.1875</v>
      </c>
      <c r="H12" s="10"/>
    </row>
    <row r="13" spans="1:8" x14ac:dyDescent="0.25">
      <c r="B13" s="27" t="s">
        <v>1</v>
      </c>
      <c r="C13" s="27"/>
      <c r="D13" s="63">
        <f>E13*G13</f>
        <v>112500</v>
      </c>
      <c r="E13" s="8">
        <f>E6</f>
        <v>600000</v>
      </c>
      <c r="F13" s="24">
        <f>E13/$E$14</f>
        <v>0.6</v>
      </c>
      <c r="G13" s="10">
        <f>G12</f>
        <v>0.1875</v>
      </c>
      <c r="H13" s="10"/>
    </row>
    <row r="14" spans="1:8" x14ac:dyDescent="0.25">
      <c r="B14" s="53" t="s">
        <v>17</v>
      </c>
      <c r="C14" s="53"/>
      <c r="D14" s="54">
        <f>SUM(D12:D13)</f>
        <v>187500</v>
      </c>
      <c r="E14" s="7">
        <f>SUM(E12:E13)</f>
        <v>1000000</v>
      </c>
      <c r="F14" s="23">
        <f>SUM(F12:F13)</f>
        <v>1</v>
      </c>
    </row>
    <row r="15" spans="1:8" x14ac:dyDescent="0.25">
      <c r="B15" s="27" t="s">
        <v>18</v>
      </c>
      <c r="C15" s="27"/>
      <c r="D15" s="59">
        <v>500000</v>
      </c>
      <c r="E15" s="9"/>
      <c r="F15" s="25"/>
      <c r="G15" s="10"/>
      <c r="H15" s="10"/>
    </row>
    <row r="16" spans="1:8" x14ac:dyDescent="0.25">
      <c r="B16" s="53" t="s">
        <v>19</v>
      </c>
      <c r="C16" s="53"/>
      <c r="D16" s="54">
        <f>SUM(D14:D15)</f>
        <v>687500</v>
      </c>
      <c r="E16" s="7"/>
      <c r="F16" s="2"/>
    </row>
    <row r="17" spans="2:8" x14ac:dyDescent="0.25">
      <c r="B17" s="53"/>
      <c r="C17" s="53"/>
      <c r="D17" s="53"/>
      <c r="E17" s="7"/>
      <c r="F17" s="2"/>
    </row>
    <row r="18" spans="2:8" x14ac:dyDescent="0.25">
      <c r="B18" s="60">
        <v>2000</v>
      </c>
      <c r="C18" s="61"/>
      <c r="D18" s="6" t="s">
        <v>2</v>
      </c>
      <c r="E18" s="5" t="s">
        <v>3</v>
      </c>
      <c r="F18" s="5" t="s">
        <v>4</v>
      </c>
      <c r="G18" s="6" t="s">
        <v>9</v>
      </c>
      <c r="H18" s="69"/>
    </row>
    <row r="19" spans="2:8" x14ac:dyDescent="0.25">
      <c r="B19" s="53" t="s">
        <v>6</v>
      </c>
      <c r="C19" s="53"/>
      <c r="D19" s="62">
        <v>3000000</v>
      </c>
      <c r="E19" s="9">
        <v>1000000</v>
      </c>
      <c r="F19" s="23">
        <f>E19/$E$22</f>
        <v>0.5</v>
      </c>
      <c r="G19" s="10">
        <f>D19/E19</f>
        <v>3</v>
      </c>
      <c r="H19" s="10"/>
    </row>
    <row r="20" spans="2:8" x14ac:dyDescent="0.25">
      <c r="B20" s="53" t="s">
        <v>5</v>
      </c>
      <c r="C20" s="53"/>
      <c r="D20" s="64">
        <f>E20*G20</f>
        <v>1200000</v>
      </c>
      <c r="E20" s="14">
        <f>E12</f>
        <v>400000</v>
      </c>
      <c r="F20" s="23">
        <f t="shared" ref="F20:F21" si="0">E20/$E$22</f>
        <v>0.2</v>
      </c>
      <c r="G20" s="10">
        <f>G19</f>
        <v>3</v>
      </c>
      <c r="H20" s="10"/>
    </row>
    <row r="21" spans="2:8" x14ac:dyDescent="0.25">
      <c r="B21" s="27" t="s">
        <v>1</v>
      </c>
      <c r="C21" s="27"/>
      <c r="D21" s="63">
        <f>E21*G21</f>
        <v>1800000</v>
      </c>
      <c r="E21" s="15">
        <f>E13</f>
        <v>600000</v>
      </c>
      <c r="F21" s="24">
        <f t="shared" si="0"/>
        <v>0.3</v>
      </c>
      <c r="G21" s="10">
        <f>G20</f>
        <v>3</v>
      </c>
      <c r="H21" s="10"/>
    </row>
    <row r="22" spans="2:8" x14ac:dyDescent="0.25">
      <c r="B22" s="53" t="s">
        <v>17</v>
      </c>
      <c r="C22" s="53"/>
      <c r="D22" s="54">
        <f>SUM(D19:D21)</f>
        <v>6000000</v>
      </c>
      <c r="E22" s="7">
        <f>SUM(E19:E21)</f>
        <v>2000000</v>
      </c>
      <c r="F22" s="23">
        <f>SUM(F19:F21)</f>
        <v>1</v>
      </c>
    </row>
    <row r="23" spans="2:8" x14ac:dyDescent="0.25">
      <c r="B23" s="27" t="s">
        <v>18</v>
      </c>
      <c r="C23" s="27"/>
      <c r="D23" s="52">
        <f>D15</f>
        <v>500000</v>
      </c>
      <c r="E23" s="9"/>
      <c r="F23" s="25"/>
      <c r="G23" s="10"/>
      <c r="H23" s="10"/>
    </row>
    <row r="24" spans="2:8" x14ac:dyDescent="0.25">
      <c r="B24" s="53" t="s">
        <v>19</v>
      </c>
      <c r="C24" s="53"/>
      <c r="D24" s="54">
        <f>SUM(D22:D23)</f>
        <v>6500000</v>
      </c>
      <c r="E24" s="7"/>
      <c r="F24" s="2"/>
    </row>
    <row r="25" spans="2:8" x14ac:dyDescent="0.25">
      <c r="B25" s="53"/>
      <c r="C25" s="53"/>
      <c r="D25" s="53"/>
      <c r="E25" s="7"/>
    </row>
    <row r="26" spans="2:8" x14ac:dyDescent="0.25">
      <c r="B26" s="60">
        <v>2003</v>
      </c>
      <c r="C26" s="61"/>
      <c r="D26" s="6" t="s">
        <v>2</v>
      </c>
      <c r="E26" s="5" t="s">
        <v>3</v>
      </c>
      <c r="F26" s="5" t="s">
        <v>4</v>
      </c>
      <c r="G26" s="6" t="s">
        <v>9</v>
      </c>
      <c r="H26" s="69"/>
    </row>
    <row r="27" spans="2:8" x14ac:dyDescent="0.25">
      <c r="B27" s="53" t="s">
        <v>8</v>
      </c>
      <c r="C27" s="53"/>
      <c r="D27" s="62">
        <v>4000000</v>
      </c>
      <c r="E27" s="9">
        <v>1200000</v>
      </c>
      <c r="F27" s="23">
        <f>E27/$E$31</f>
        <v>0.375</v>
      </c>
      <c r="G27" s="10">
        <f>D27/E27</f>
        <v>3.3333333333333335</v>
      </c>
      <c r="H27" s="10"/>
    </row>
    <row r="28" spans="2:8" x14ac:dyDescent="0.25">
      <c r="B28" s="53" t="s">
        <v>6</v>
      </c>
      <c r="C28" s="53"/>
      <c r="D28" s="64">
        <f>E28*G28</f>
        <v>3333333.3333333335</v>
      </c>
      <c r="E28" s="14">
        <f>E19</f>
        <v>1000000</v>
      </c>
      <c r="F28" s="23">
        <f t="shared" ref="F28:F30" si="1">E28/$E$31</f>
        <v>0.3125</v>
      </c>
      <c r="G28" s="10">
        <f>G27</f>
        <v>3.3333333333333335</v>
      </c>
      <c r="H28" s="10"/>
    </row>
    <row r="29" spans="2:8" x14ac:dyDescent="0.25">
      <c r="B29" s="53" t="s">
        <v>5</v>
      </c>
      <c r="C29" s="53"/>
      <c r="D29" s="64">
        <f t="shared" ref="D29:D30" si="2">E29*G29</f>
        <v>1333333.3333333335</v>
      </c>
      <c r="E29" s="14">
        <f t="shared" ref="E29:E30" si="3">E20</f>
        <v>400000</v>
      </c>
      <c r="F29" s="23">
        <f t="shared" si="1"/>
        <v>0.125</v>
      </c>
      <c r="G29" s="10">
        <f>G28</f>
        <v>3.3333333333333335</v>
      </c>
      <c r="H29" s="10"/>
    </row>
    <row r="30" spans="2:8" x14ac:dyDescent="0.25">
      <c r="B30" s="27" t="s">
        <v>1</v>
      </c>
      <c r="C30" s="27"/>
      <c r="D30" s="63">
        <f t="shared" si="2"/>
        <v>2000000</v>
      </c>
      <c r="E30" s="15">
        <f t="shared" si="3"/>
        <v>600000</v>
      </c>
      <c r="F30" s="24">
        <f t="shared" si="1"/>
        <v>0.1875</v>
      </c>
      <c r="G30" s="10">
        <f>G29</f>
        <v>3.3333333333333335</v>
      </c>
      <c r="H30" s="10"/>
    </row>
    <row r="31" spans="2:8" x14ac:dyDescent="0.25">
      <c r="B31" s="53" t="s">
        <v>17</v>
      </c>
      <c r="C31" s="53"/>
      <c r="D31" s="54">
        <f>SUM(D27:D30)</f>
        <v>10666666.666666668</v>
      </c>
      <c r="E31" s="7">
        <f>SUM(E27:E30)</f>
        <v>3200000</v>
      </c>
      <c r="F31" s="23">
        <f>SUM(F27:F30)</f>
        <v>1</v>
      </c>
    </row>
    <row r="32" spans="2:8" x14ac:dyDescent="0.25">
      <c r="B32" s="27" t="s">
        <v>18</v>
      </c>
      <c r="C32" s="27"/>
      <c r="D32" s="52">
        <f>D23</f>
        <v>500000</v>
      </c>
      <c r="E32" s="9"/>
      <c r="F32" s="25"/>
      <c r="G32" s="10"/>
      <c r="H32" s="10"/>
    </row>
    <row r="33" spans="2:8" x14ac:dyDescent="0.25">
      <c r="B33" s="53" t="s">
        <v>19</v>
      </c>
      <c r="C33" s="53"/>
      <c r="D33" s="54">
        <f>SUM(D31:D32)</f>
        <v>11166666.666666668</v>
      </c>
      <c r="E33" s="7"/>
      <c r="F33" s="2"/>
    </row>
    <row r="34" spans="2:8" x14ac:dyDescent="0.25">
      <c r="B34" s="53"/>
      <c r="C34" s="53"/>
      <c r="D34" s="53"/>
      <c r="E34" s="7"/>
    </row>
    <row r="35" spans="2:8" x14ac:dyDescent="0.25">
      <c r="B35" s="60">
        <v>2006</v>
      </c>
      <c r="C35" s="61"/>
      <c r="D35" s="6" t="s">
        <v>2</v>
      </c>
      <c r="E35" s="5" t="s">
        <v>3</v>
      </c>
      <c r="F35" s="5" t="s">
        <v>4</v>
      </c>
      <c r="G35" s="6" t="s">
        <v>9</v>
      </c>
      <c r="H35" s="69"/>
    </row>
    <row r="36" spans="2:8" x14ac:dyDescent="0.25">
      <c r="B36" s="53" t="s">
        <v>7</v>
      </c>
      <c r="C36" s="53"/>
      <c r="D36" s="62">
        <v>8000000</v>
      </c>
      <c r="E36" s="9">
        <v>1500000</v>
      </c>
      <c r="F36" s="23">
        <f>E36/$E$41</f>
        <v>0.31914893617021278</v>
      </c>
      <c r="G36" s="10">
        <f>D36/E36</f>
        <v>5.333333333333333</v>
      </c>
      <c r="H36" s="10"/>
    </row>
    <row r="37" spans="2:8" x14ac:dyDescent="0.25">
      <c r="B37" s="53" t="s">
        <v>8</v>
      </c>
      <c r="C37" s="53"/>
      <c r="D37" s="64">
        <f>E37*G37</f>
        <v>6400000</v>
      </c>
      <c r="E37" s="14">
        <f>E27</f>
        <v>1200000</v>
      </c>
      <c r="F37" s="23">
        <f t="shared" ref="F37:F40" si="4">E37/$E$41</f>
        <v>0.25531914893617019</v>
      </c>
      <c r="G37" s="10">
        <f>G36</f>
        <v>5.333333333333333</v>
      </c>
      <c r="H37" s="10"/>
    </row>
    <row r="38" spans="2:8" x14ac:dyDescent="0.25">
      <c r="B38" s="53" t="s">
        <v>6</v>
      </c>
      <c r="C38" s="53"/>
      <c r="D38" s="64">
        <f t="shared" ref="D38:D40" si="5">E38*G38</f>
        <v>5333333.333333333</v>
      </c>
      <c r="E38" s="14">
        <f t="shared" ref="E38:E40" si="6">E28</f>
        <v>1000000</v>
      </c>
      <c r="F38" s="23">
        <f t="shared" si="4"/>
        <v>0.21276595744680851</v>
      </c>
      <c r="G38" s="10">
        <f>G37</f>
        <v>5.333333333333333</v>
      </c>
      <c r="H38" s="10"/>
    </row>
    <row r="39" spans="2:8" x14ac:dyDescent="0.25">
      <c r="B39" s="53" t="s">
        <v>5</v>
      </c>
      <c r="C39" s="53"/>
      <c r="D39" s="64">
        <f t="shared" si="5"/>
        <v>2133333.333333333</v>
      </c>
      <c r="E39" s="14">
        <f t="shared" si="6"/>
        <v>400000</v>
      </c>
      <c r="F39" s="23">
        <f t="shared" si="4"/>
        <v>8.5106382978723402E-2</v>
      </c>
      <c r="G39" s="10">
        <f>G38</f>
        <v>5.333333333333333</v>
      </c>
      <c r="H39" s="10"/>
    </row>
    <row r="40" spans="2:8" x14ac:dyDescent="0.25">
      <c r="B40" s="27" t="s">
        <v>1</v>
      </c>
      <c r="C40" s="27"/>
      <c r="D40" s="63">
        <f t="shared" si="5"/>
        <v>3200000</v>
      </c>
      <c r="E40" s="15">
        <f t="shared" si="6"/>
        <v>600000</v>
      </c>
      <c r="F40" s="24">
        <f t="shared" si="4"/>
        <v>0.1276595744680851</v>
      </c>
      <c r="G40" s="10">
        <f>G39</f>
        <v>5.333333333333333</v>
      </c>
      <c r="H40" s="10"/>
    </row>
    <row r="41" spans="2:8" x14ac:dyDescent="0.25">
      <c r="B41" s="53" t="s">
        <v>17</v>
      </c>
      <c r="C41" s="53"/>
      <c r="D41" s="54">
        <f>SUM(D36:D40)</f>
        <v>25066666.666666664</v>
      </c>
      <c r="E41" s="7">
        <f>SUM(E36:E40)</f>
        <v>4700000</v>
      </c>
      <c r="F41" s="23">
        <f>SUM(F36:F40)</f>
        <v>1</v>
      </c>
    </row>
    <row r="42" spans="2:8" x14ac:dyDescent="0.25">
      <c r="B42" s="27" t="s">
        <v>18</v>
      </c>
      <c r="C42" s="27"/>
      <c r="D42" s="52">
        <f>D32</f>
        <v>500000</v>
      </c>
      <c r="E42" s="9"/>
      <c r="F42" s="25"/>
      <c r="G42" s="10"/>
      <c r="H42" s="10"/>
    </row>
    <row r="43" spans="2:8" x14ac:dyDescent="0.25">
      <c r="B43" s="53" t="s">
        <v>19</v>
      </c>
      <c r="C43" s="53"/>
      <c r="D43" s="54">
        <f>SUM(D41:D42)</f>
        <v>25566666.666666664</v>
      </c>
      <c r="E43" s="7"/>
      <c r="F43" s="2"/>
    </row>
    <row r="44" spans="2:8" x14ac:dyDescent="0.25">
      <c r="B44" s="53"/>
      <c r="C44" s="53"/>
      <c r="D44" s="53"/>
      <c r="E44" s="7"/>
    </row>
    <row r="45" spans="2:8" x14ac:dyDescent="0.25">
      <c r="B45" s="60">
        <v>2007</v>
      </c>
      <c r="C45" s="61"/>
      <c r="D45" s="6" t="s">
        <v>2</v>
      </c>
      <c r="E45" s="5" t="s">
        <v>3</v>
      </c>
      <c r="F45" s="5" t="s">
        <v>4</v>
      </c>
      <c r="G45" s="6" t="s">
        <v>9</v>
      </c>
      <c r="H45" s="69"/>
    </row>
    <row r="46" spans="2:8" x14ac:dyDescent="0.25">
      <c r="B46" s="53" t="s">
        <v>10</v>
      </c>
      <c r="C46" s="53"/>
      <c r="D46" s="64">
        <f t="shared" ref="D46" si="7">E46*G46</f>
        <v>2133333.333333333</v>
      </c>
      <c r="E46" s="9">
        <v>400000</v>
      </c>
      <c r="F46" s="23">
        <f>E46/$E$52</f>
        <v>7.8431372549019607E-2</v>
      </c>
      <c r="G46" s="10">
        <f>G47</f>
        <v>5.333333333333333</v>
      </c>
      <c r="H46" s="10"/>
    </row>
    <row r="47" spans="2:8" x14ac:dyDescent="0.25">
      <c r="B47" s="53" t="s">
        <v>7</v>
      </c>
      <c r="C47" s="53"/>
      <c r="D47" s="64">
        <f>D36</f>
        <v>8000000</v>
      </c>
      <c r="E47" s="14">
        <f>E36</f>
        <v>1500000</v>
      </c>
      <c r="F47" s="23">
        <f t="shared" ref="F47:F51" si="8">E47/$E$52</f>
        <v>0.29411764705882354</v>
      </c>
      <c r="G47" s="10">
        <f>D47/E47</f>
        <v>5.333333333333333</v>
      </c>
      <c r="H47" s="10"/>
    </row>
    <row r="48" spans="2:8" x14ac:dyDescent="0.25">
      <c r="B48" s="53" t="s">
        <v>8</v>
      </c>
      <c r="C48" s="53"/>
      <c r="D48" s="64">
        <f>E48*G48</f>
        <v>6400000</v>
      </c>
      <c r="E48" s="14">
        <f t="shared" ref="E48:E51" si="9">E37</f>
        <v>1200000</v>
      </c>
      <c r="F48" s="23">
        <f t="shared" si="8"/>
        <v>0.23529411764705882</v>
      </c>
      <c r="G48" s="10">
        <f>G47</f>
        <v>5.333333333333333</v>
      </c>
      <c r="H48" s="10"/>
    </row>
    <row r="49" spans="1:16" x14ac:dyDescent="0.25">
      <c r="B49" s="53" t="s">
        <v>6</v>
      </c>
      <c r="C49" s="53"/>
      <c r="D49" s="64">
        <f t="shared" ref="D49:D51" si="10">E49*G49</f>
        <v>5333333.333333333</v>
      </c>
      <c r="E49" s="14">
        <f t="shared" si="9"/>
        <v>1000000</v>
      </c>
      <c r="F49" s="23">
        <f t="shared" si="8"/>
        <v>0.19607843137254902</v>
      </c>
      <c r="G49" s="10">
        <f>G48</f>
        <v>5.333333333333333</v>
      </c>
      <c r="H49" s="10"/>
    </row>
    <row r="50" spans="1:16" x14ac:dyDescent="0.25">
      <c r="B50" s="53" t="s">
        <v>5</v>
      </c>
      <c r="C50" s="53"/>
      <c r="D50" s="64">
        <f t="shared" si="10"/>
        <v>2133333.333333333</v>
      </c>
      <c r="E50" s="14">
        <f t="shared" si="9"/>
        <v>400000</v>
      </c>
      <c r="F50" s="23">
        <f t="shared" si="8"/>
        <v>7.8431372549019607E-2</v>
      </c>
      <c r="G50" s="10">
        <f>G49</f>
        <v>5.333333333333333</v>
      </c>
      <c r="H50" s="10"/>
    </row>
    <row r="51" spans="1:16" x14ac:dyDescent="0.25">
      <c r="B51" s="27" t="s">
        <v>1</v>
      </c>
      <c r="C51" s="27"/>
      <c r="D51" s="63">
        <f t="shared" si="10"/>
        <v>3200000</v>
      </c>
      <c r="E51" s="15">
        <f t="shared" si="9"/>
        <v>600000</v>
      </c>
      <c r="F51" s="24">
        <f t="shared" si="8"/>
        <v>0.11764705882352941</v>
      </c>
      <c r="G51" s="10">
        <f>G50</f>
        <v>5.333333333333333</v>
      </c>
      <c r="H51" s="10"/>
    </row>
    <row r="52" spans="1:16" x14ac:dyDescent="0.25">
      <c r="B52" s="53" t="s">
        <v>17</v>
      </c>
      <c r="C52" s="53"/>
      <c r="D52" s="54">
        <f>SUM(D46:D51)</f>
        <v>27199999.999999996</v>
      </c>
      <c r="E52" s="7">
        <f>SUM(E46:E51)</f>
        <v>5100000</v>
      </c>
      <c r="F52" s="23">
        <f>SUM(F46:F51)</f>
        <v>1</v>
      </c>
    </row>
    <row r="53" spans="1:16" x14ac:dyDescent="0.25">
      <c r="B53" s="27" t="s">
        <v>18</v>
      </c>
      <c r="C53" s="27"/>
      <c r="D53" s="52">
        <f>D42</f>
        <v>500000</v>
      </c>
      <c r="E53" s="9"/>
      <c r="F53" s="25"/>
      <c r="G53" s="10"/>
      <c r="H53" s="10"/>
    </row>
    <row r="54" spans="1:16" x14ac:dyDescent="0.25">
      <c r="B54" s="53" t="s">
        <v>19</v>
      </c>
      <c r="C54" s="53"/>
      <c r="D54" s="54">
        <f>SUM(D52:D53)</f>
        <v>27699999.999999996</v>
      </c>
      <c r="E54" s="7"/>
      <c r="F54" s="2"/>
    </row>
    <row r="55" spans="1:16" x14ac:dyDescent="0.25">
      <c r="B55" s="53"/>
      <c r="C55" s="53"/>
      <c r="D55" s="53"/>
      <c r="F55" s="33"/>
    </row>
    <row r="56" spans="1:16" x14ac:dyDescent="0.25">
      <c r="A56">
        <v>3</v>
      </c>
      <c r="B56" s="53" t="s">
        <v>11</v>
      </c>
      <c r="C56" s="53"/>
      <c r="D56" s="53"/>
      <c r="F56" s="35" t="s">
        <v>4</v>
      </c>
    </row>
    <row r="57" spans="1:16" x14ac:dyDescent="0.25">
      <c r="B57" s="53" t="s">
        <v>49</v>
      </c>
      <c r="C57" s="53"/>
      <c r="D57" s="53"/>
      <c r="E57" s="9">
        <v>2000000</v>
      </c>
      <c r="F57" s="41">
        <f>SUM(F58:F59)</f>
        <v>1</v>
      </c>
    </row>
    <row r="58" spans="1:16" x14ac:dyDescent="0.25">
      <c r="B58" s="65" t="s">
        <v>48</v>
      </c>
      <c r="C58" s="27"/>
      <c r="D58" s="66">
        <v>0.1</v>
      </c>
      <c r="E58" s="15">
        <f>SUM(E47:E49)*D58</f>
        <v>370000</v>
      </c>
      <c r="F58" s="43">
        <f>E58/$E$57</f>
        <v>0.185</v>
      </c>
    </row>
    <row r="59" spans="1:16" x14ac:dyDescent="0.25">
      <c r="B59" s="53" t="s">
        <v>47</v>
      </c>
      <c r="C59" s="53"/>
      <c r="D59" s="67">
        <f>E59*G59</f>
        <v>19560000</v>
      </c>
      <c r="E59" s="14">
        <f>E57-E58</f>
        <v>1630000</v>
      </c>
      <c r="F59" s="42">
        <f>E59/$E$57</f>
        <v>0.81499999999999995</v>
      </c>
      <c r="G59" s="48">
        <v>12</v>
      </c>
      <c r="H59" s="48"/>
      <c r="P59">
        <v>12</v>
      </c>
    </row>
    <row r="60" spans="1:16" x14ac:dyDescent="0.25">
      <c r="B60" s="53"/>
      <c r="C60" s="53"/>
      <c r="D60" s="53"/>
      <c r="E60" s="14"/>
    </row>
    <row r="61" spans="1:16" x14ac:dyDescent="0.25">
      <c r="B61" s="61" t="s">
        <v>16</v>
      </c>
      <c r="C61" s="61"/>
      <c r="D61" s="6" t="s">
        <v>2</v>
      </c>
      <c r="E61" s="5" t="s">
        <v>3</v>
      </c>
      <c r="F61" s="5" t="s">
        <v>4</v>
      </c>
      <c r="G61" s="6" t="s">
        <v>9</v>
      </c>
      <c r="H61" s="69"/>
    </row>
    <row r="62" spans="1:16" x14ac:dyDescent="0.25">
      <c r="A62">
        <v>4</v>
      </c>
      <c r="B62" s="53" t="s">
        <v>45</v>
      </c>
      <c r="C62" s="53"/>
      <c r="D62" s="67">
        <f>E62*G62</f>
        <v>23635000</v>
      </c>
      <c r="E62" s="14">
        <f>E59</f>
        <v>1630000</v>
      </c>
      <c r="F62" s="23">
        <f t="shared" ref="F62:F67" si="11">E62/$E$68</f>
        <v>0.24219910846953938</v>
      </c>
      <c r="G62" s="20">
        <v>14.5</v>
      </c>
      <c r="H62" s="20"/>
    </row>
    <row r="63" spans="1:16" x14ac:dyDescent="0.25">
      <c r="B63" s="53" t="s">
        <v>46</v>
      </c>
      <c r="C63" s="53"/>
      <c r="D63" s="67">
        <f>E63*G63</f>
        <v>5365000</v>
      </c>
      <c r="E63" s="14">
        <f>E58</f>
        <v>370000</v>
      </c>
      <c r="F63" s="23">
        <f t="shared" si="11"/>
        <v>5.4977711738484397E-2</v>
      </c>
      <c r="G63" s="18">
        <f>G62</f>
        <v>14.5</v>
      </c>
      <c r="H63" s="18"/>
    </row>
    <row r="64" spans="1:16" x14ac:dyDescent="0.25">
      <c r="B64" s="53" t="s">
        <v>10</v>
      </c>
      <c r="C64" s="53"/>
      <c r="D64" s="67">
        <f>E64*G64</f>
        <v>5800000</v>
      </c>
      <c r="E64" s="14">
        <f>E46</f>
        <v>400000</v>
      </c>
      <c r="F64" s="23">
        <f t="shared" si="11"/>
        <v>5.9435364041604752E-2</v>
      </c>
      <c r="G64" s="18">
        <f t="shared" ref="G64:G67" si="12">G63</f>
        <v>14.5</v>
      </c>
      <c r="H64" s="18"/>
      <c r="L64" s="18"/>
    </row>
    <row r="65" spans="2:14" x14ac:dyDescent="0.25">
      <c r="B65" s="53" t="s">
        <v>13</v>
      </c>
      <c r="C65" s="53"/>
      <c r="D65" s="67">
        <f>E65*G65</f>
        <v>48285000</v>
      </c>
      <c r="E65" s="17">
        <f>SUM(E47:E49)-E58</f>
        <v>3330000</v>
      </c>
      <c r="F65" s="23">
        <f t="shared" si="11"/>
        <v>0.4947994056463596</v>
      </c>
      <c r="G65" s="18">
        <f t="shared" si="12"/>
        <v>14.5</v>
      </c>
      <c r="H65" s="18"/>
      <c r="L65" s="17"/>
    </row>
    <row r="66" spans="2:14" x14ac:dyDescent="0.25">
      <c r="B66" s="53" t="s">
        <v>5</v>
      </c>
      <c r="C66" s="53"/>
      <c r="D66" s="64">
        <f t="shared" ref="D66:D67" si="13">E66*G66</f>
        <v>5800000</v>
      </c>
      <c r="E66" s="14">
        <f>E50</f>
        <v>400000</v>
      </c>
      <c r="F66" s="23">
        <f t="shared" si="11"/>
        <v>5.9435364041604752E-2</v>
      </c>
      <c r="G66" s="18">
        <f t="shared" si="12"/>
        <v>14.5</v>
      </c>
      <c r="H66" s="18"/>
      <c r="L66" s="11"/>
    </row>
    <row r="67" spans="2:14" x14ac:dyDescent="0.25">
      <c r="B67" s="27" t="s">
        <v>1</v>
      </c>
      <c r="C67" s="27"/>
      <c r="D67" s="63">
        <f t="shared" si="13"/>
        <v>8700000</v>
      </c>
      <c r="E67" s="15">
        <f>E51</f>
        <v>600000</v>
      </c>
      <c r="F67" s="24">
        <f t="shared" si="11"/>
        <v>8.9153046062407135E-2</v>
      </c>
      <c r="G67" s="18">
        <f t="shared" si="12"/>
        <v>14.5</v>
      </c>
      <c r="H67" s="18"/>
    </row>
    <row r="68" spans="2:14" x14ac:dyDescent="0.25">
      <c r="B68" s="53" t="s">
        <v>17</v>
      </c>
      <c r="C68" s="53"/>
      <c r="D68" s="54">
        <f>SUM(D62:D67)</f>
        <v>97585000</v>
      </c>
      <c r="E68" s="17">
        <f>SUM(E62:E67)</f>
        <v>6730000</v>
      </c>
      <c r="F68" s="23">
        <f>SUM(F62:F67)</f>
        <v>1</v>
      </c>
      <c r="L68" s="18"/>
      <c r="N68" s="46"/>
    </row>
    <row r="69" spans="2:14" x14ac:dyDescent="0.25">
      <c r="B69" s="27" t="s">
        <v>18</v>
      </c>
      <c r="C69" s="27"/>
      <c r="D69" s="52">
        <f>D53</f>
        <v>500000</v>
      </c>
      <c r="E69" s="9"/>
      <c r="F69" s="25"/>
      <c r="G69" s="10"/>
      <c r="H69" s="10"/>
    </row>
    <row r="70" spans="2:14" x14ac:dyDescent="0.25">
      <c r="B70" s="53" t="s">
        <v>19</v>
      </c>
      <c r="C70" s="53"/>
      <c r="D70" s="54">
        <f>SUM(D68:D69)</f>
        <v>98085000</v>
      </c>
      <c r="E70" s="7"/>
      <c r="F70" s="2"/>
    </row>
    <row r="71" spans="2:14" x14ac:dyDescent="0.25">
      <c r="D71" s="13"/>
      <c r="E71" s="7"/>
      <c r="F71" s="2"/>
      <c r="L71" s="17"/>
      <c r="M71" s="18"/>
      <c r="N71" s="11"/>
    </row>
    <row r="72" spans="2:14" x14ac:dyDescent="0.25">
      <c r="B72" t="s">
        <v>40</v>
      </c>
      <c r="D72" s="18">
        <f>G62</f>
        <v>14.5</v>
      </c>
      <c r="E72" s="7"/>
      <c r="F72" s="2"/>
      <c r="L72" s="17"/>
      <c r="M72" s="18"/>
      <c r="N72" s="11"/>
    </row>
    <row r="73" spans="2:14" x14ac:dyDescent="0.25">
      <c r="B73" s="3" t="s">
        <v>41</v>
      </c>
      <c r="C73" s="3"/>
      <c r="D73" s="49">
        <f>G59</f>
        <v>12</v>
      </c>
      <c r="E73" s="7"/>
      <c r="F73" s="2"/>
      <c r="L73" s="17"/>
      <c r="M73" s="18"/>
      <c r="N73" s="11"/>
    </row>
    <row r="74" spans="2:14" x14ac:dyDescent="0.25">
      <c r="B74" s="50" t="s">
        <v>42</v>
      </c>
      <c r="D74" s="18">
        <f>D72-D73</f>
        <v>2.5</v>
      </c>
      <c r="E74" s="7"/>
      <c r="F74" s="2"/>
      <c r="L74" s="17"/>
      <c r="M74" s="18"/>
      <c r="N74" s="11"/>
    </row>
    <row r="75" spans="2:14" x14ac:dyDescent="0.25">
      <c r="B75" s="26" t="s">
        <v>43</v>
      </c>
      <c r="D75" s="42">
        <f>D74/D73</f>
        <v>0.20833333333333334</v>
      </c>
      <c r="E75" s="7"/>
      <c r="F75" s="2"/>
      <c r="L75" s="17"/>
      <c r="M75" s="18"/>
      <c r="N75" s="11"/>
    </row>
    <row r="76" spans="2:14" x14ac:dyDescent="0.25">
      <c r="D76" s="13"/>
      <c r="E76" s="7"/>
      <c r="F76" s="2"/>
      <c r="L76" s="17"/>
      <c r="M76" s="18"/>
      <c r="N76" s="11"/>
    </row>
    <row r="77" spans="2:14" x14ac:dyDescent="0.25">
      <c r="B77" t="s">
        <v>12</v>
      </c>
      <c r="D77" s="75">
        <f>E59</f>
        <v>1630000</v>
      </c>
      <c r="E77" s="7"/>
      <c r="F77" s="2"/>
      <c r="L77" s="17"/>
      <c r="M77" s="18"/>
      <c r="N77" s="11"/>
    </row>
    <row r="78" spans="2:14" x14ac:dyDescent="0.25">
      <c r="B78" s="51" t="s">
        <v>42</v>
      </c>
      <c r="C78" s="3"/>
      <c r="D78" s="49">
        <f>D74</f>
        <v>2.5</v>
      </c>
      <c r="E78" s="7"/>
      <c r="F78" s="2"/>
      <c r="L78" s="17"/>
      <c r="M78" s="18"/>
      <c r="N78" s="11"/>
    </row>
    <row r="79" spans="2:14" x14ac:dyDescent="0.25">
      <c r="B79" t="s">
        <v>44</v>
      </c>
      <c r="D79" s="13">
        <f>D77*D78</f>
        <v>4075000</v>
      </c>
      <c r="E79" s="7"/>
      <c r="F79" s="2"/>
      <c r="L79" s="17"/>
      <c r="M79" s="18"/>
      <c r="N79" s="11"/>
    </row>
    <row r="80" spans="2:14" x14ac:dyDescent="0.25">
      <c r="D80" s="13"/>
      <c r="E80" s="7"/>
      <c r="F80" s="2"/>
      <c r="L80" s="17"/>
      <c r="M80" s="18"/>
      <c r="N80" s="11"/>
    </row>
    <row r="81" spans="1:8" x14ac:dyDescent="0.25">
      <c r="B81" t="s">
        <v>31</v>
      </c>
      <c r="E81" s="7"/>
      <c r="F81" s="2"/>
    </row>
    <row r="82" spans="1:8" x14ac:dyDescent="0.25">
      <c r="B82" t="s">
        <v>18</v>
      </c>
      <c r="D82" s="13">
        <f>D69</f>
        <v>500000</v>
      </c>
      <c r="E82" s="7"/>
      <c r="F82" s="2"/>
    </row>
    <row r="83" spans="1:8" x14ac:dyDescent="0.25">
      <c r="B83" s="3" t="s">
        <v>27</v>
      </c>
      <c r="C83" s="3"/>
      <c r="D83" s="36">
        <f>D68</f>
        <v>97585000</v>
      </c>
      <c r="E83" s="7"/>
      <c r="F83" s="2"/>
    </row>
    <row r="84" spans="1:8" x14ac:dyDescent="0.25">
      <c r="B84" t="s">
        <v>31</v>
      </c>
      <c r="D84" s="42">
        <f>D82/D83</f>
        <v>5.1237382794486856E-3</v>
      </c>
      <c r="E84" s="7"/>
      <c r="F84" s="2"/>
    </row>
    <row r="86" spans="1:8" x14ac:dyDescent="0.25">
      <c r="A86">
        <v>5</v>
      </c>
      <c r="B86" t="s">
        <v>14</v>
      </c>
      <c r="F86" s="1" t="s">
        <v>4</v>
      </c>
    </row>
    <row r="87" spans="1:8" x14ac:dyDescent="0.25">
      <c r="B87" t="s">
        <v>49</v>
      </c>
      <c r="E87" s="9">
        <v>4000000</v>
      </c>
      <c r="F87" s="42">
        <f>SUM(F88:F91)</f>
        <v>1</v>
      </c>
    </row>
    <row r="88" spans="1:8" x14ac:dyDescent="0.25">
      <c r="B88" t="s">
        <v>50</v>
      </c>
      <c r="E88" s="9">
        <v>2000000</v>
      </c>
      <c r="F88" s="42">
        <f>E88/$E$87</f>
        <v>0.5</v>
      </c>
    </row>
    <row r="89" spans="1:8" x14ac:dyDescent="0.25">
      <c r="B89" t="s">
        <v>51</v>
      </c>
      <c r="E89" s="9">
        <v>400000</v>
      </c>
      <c r="F89" s="42">
        <f t="shared" ref="F89:F91" si="14">E89/$E$87</f>
        <v>0.1</v>
      </c>
    </row>
    <row r="90" spans="1:8" x14ac:dyDescent="0.25">
      <c r="B90" s="3" t="s">
        <v>52</v>
      </c>
      <c r="C90" s="3"/>
      <c r="D90" s="3"/>
      <c r="E90" s="16">
        <v>400000</v>
      </c>
      <c r="F90" s="43">
        <f t="shared" si="14"/>
        <v>0.1</v>
      </c>
    </row>
    <row r="91" spans="1:8" x14ac:dyDescent="0.25">
      <c r="B91" t="s">
        <v>47</v>
      </c>
      <c r="E91" s="14">
        <f>E87-E88-E89-E90</f>
        <v>1200000</v>
      </c>
      <c r="F91" s="42">
        <f t="shared" si="14"/>
        <v>0.3</v>
      </c>
    </row>
    <row r="93" spans="1:8" x14ac:dyDescent="0.25">
      <c r="B93" t="s">
        <v>14</v>
      </c>
      <c r="G93" s="20">
        <v>20</v>
      </c>
      <c r="H93" s="20"/>
    </row>
    <row r="94" spans="1:8" x14ac:dyDescent="0.25">
      <c r="B94" s="3" t="s">
        <v>15</v>
      </c>
      <c r="C94" s="3"/>
      <c r="D94" s="3"/>
      <c r="E94" s="3"/>
      <c r="F94" s="21">
        <v>0.05</v>
      </c>
      <c r="G94" s="22">
        <f>G93*F94</f>
        <v>1</v>
      </c>
      <c r="H94" s="70"/>
    </row>
    <row r="95" spans="1:8" x14ac:dyDescent="0.25">
      <c r="B95" t="s">
        <v>38</v>
      </c>
      <c r="D95" s="11">
        <f>E95*G95</f>
        <v>22800000</v>
      </c>
      <c r="E95" s="17">
        <f>E91</f>
        <v>1200000</v>
      </c>
      <c r="G95" s="10">
        <f>G93-G94</f>
        <v>19</v>
      </c>
      <c r="H95" s="10"/>
    </row>
    <row r="96" spans="1:8" x14ac:dyDescent="0.25">
      <c r="D96" s="11"/>
      <c r="E96" s="17"/>
      <c r="G96" s="10"/>
      <c r="H96" s="10"/>
    </row>
    <row r="97" spans="1:8" x14ac:dyDescent="0.25">
      <c r="B97" t="s">
        <v>62</v>
      </c>
      <c r="D97" s="11">
        <f>E97*G97</f>
        <v>7600000</v>
      </c>
      <c r="E97" s="17">
        <f>E90</f>
        <v>400000</v>
      </c>
      <c r="G97" s="10">
        <f>G95</f>
        <v>19</v>
      </c>
      <c r="H97" s="10"/>
    </row>
    <row r="98" spans="1:8" x14ac:dyDescent="0.25">
      <c r="D98" s="11"/>
      <c r="E98" s="17"/>
      <c r="G98" s="10"/>
      <c r="H98" s="10"/>
    </row>
    <row r="99" spans="1:8" x14ac:dyDescent="0.25">
      <c r="A99">
        <v>6</v>
      </c>
      <c r="B99" s="4" t="s">
        <v>16</v>
      </c>
      <c r="C99" s="4"/>
      <c r="D99" s="5" t="s">
        <v>2</v>
      </c>
      <c r="E99" s="5" t="s">
        <v>3</v>
      </c>
      <c r="F99" s="5" t="s">
        <v>4</v>
      </c>
      <c r="G99" s="6" t="s">
        <v>9</v>
      </c>
      <c r="H99" s="69"/>
    </row>
    <row r="100" spans="1:8" x14ac:dyDescent="0.25">
      <c r="B100" t="s">
        <v>14</v>
      </c>
      <c r="D100" s="11">
        <f>E100*G100</f>
        <v>80000000</v>
      </c>
      <c r="E100" s="17">
        <f>E87</f>
        <v>4000000</v>
      </c>
      <c r="F100" s="23">
        <f t="shared" ref="F100:F105" si="15">E100/$E$106</f>
        <v>0.50125313283208017</v>
      </c>
      <c r="G100" s="20">
        <v>20</v>
      </c>
      <c r="H100" s="20"/>
    </row>
    <row r="101" spans="1:8" x14ac:dyDescent="0.25">
      <c r="B101" t="s">
        <v>45</v>
      </c>
      <c r="D101" s="11">
        <f t="shared" ref="D101:D105" si="16">E101*G101</f>
        <v>32600000</v>
      </c>
      <c r="E101" s="14">
        <f>E62</f>
        <v>1630000</v>
      </c>
      <c r="F101" s="23">
        <f t="shared" si="15"/>
        <v>0.20426065162907267</v>
      </c>
      <c r="G101" s="18">
        <f t="shared" ref="G101:G105" si="17">G100</f>
        <v>20</v>
      </c>
      <c r="H101" s="18"/>
    </row>
    <row r="102" spans="1:8" x14ac:dyDescent="0.25">
      <c r="B102" t="s">
        <v>46</v>
      </c>
      <c r="D102" s="11">
        <f t="shared" si="16"/>
        <v>7400000</v>
      </c>
      <c r="E102" s="14">
        <f>E63</f>
        <v>370000</v>
      </c>
      <c r="F102" s="23">
        <f t="shared" si="15"/>
        <v>4.6365914786967416E-2</v>
      </c>
      <c r="G102" s="18">
        <f t="shared" si="17"/>
        <v>20</v>
      </c>
      <c r="H102" s="18"/>
    </row>
    <row r="103" spans="1:8" x14ac:dyDescent="0.25">
      <c r="B103" t="s">
        <v>20</v>
      </c>
      <c r="D103" s="11">
        <f>E103*G103</f>
        <v>26600000</v>
      </c>
      <c r="E103" s="17">
        <f>E65-E88</f>
        <v>1330000</v>
      </c>
      <c r="F103" s="23">
        <f t="shared" si="15"/>
        <v>0.16666666666666666</v>
      </c>
      <c r="G103" s="18">
        <f t="shared" si="17"/>
        <v>20</v>
      </c>
      <c r="H103" s="18"/>
    </row>
    <row r="104" spans="1:8" x14ac:dyDescent="0.25">
      <c r="B104" t="s">
        <v>54</v>
      </c>
      <c r="D104" s="11">
        <f t="shared" si="16"/>
        <v>9000000</v>
      </c>
      <c r="E104" s="14">
        <f>E64+E111</f>
        <v>450000</v>
      </c>
      <c r="F104" s="23">
        <f t="shared" si="15"/>
        <v>5.6390977443609019E-2</v>
      </c>
      <c r="G104" s="18">
        <f t="shared" si="17"/>
        <v>20</v>
      </c>
      <c r="H104" s="18"/>
    </row>
    <row r="105" spans="1:8" x14ac:dyDescent="0.25">
      <c r="B105" s="3" t="s">
        <v>1</v>
      </c>
      <c r="C105" s="3"/>
      <c r="D105" s="12">
        <f t="shared" si="16"/>
        <v>4000000</v>
      </c>
      <c r="E105" s="15">
        <f>E67-E90</f>
        <v>200000</v>
      </c>
      <c r="F105" s="24">
        <f t="shared" si="15"/>
        <v>2.5062656641604009E-2</v>
      </c>
      <c r="G105" s="18">
        <f t="shared" si="17"/>
        <v>20</v>
      </c>
      <c r="H105" s="18"/>
    </row>
    <row r="106" spans="1:8" x14ac:dyDescent="0.25">
      <c r="B106" s="26" t="s">
        <v>17</v>
      </c>
      <c r="D106" s="13">
        <f>SUM(D100:D105)</f>
        <v>159600000</v>
      </c>
      <c r="E106" s="17">
        <f>SUM(E100:E105)</f>
        <v>7980000</v>
      </c>
      <c r="F106" s="23">
        <f>SUM(F100:F105)</f>
        <v>0.99999999999999989</v>
      </c>
    </row>
    <row r="107" spans="1:8" x14ac:dyDescent="0.25">
      <c r="B107" s="27" t="s">
        <v>18</v>
      </c>
      <c r="C107" s="3"/>
      <c r="D107" s="29">
        <v>0</v>
      </c>
    </row>
    <row r="108" spans="1:8" x14ac:dyDescent="0.25">
      <c r="B108" s="26" t="s">
        <v>19</v>
      </c>
      <c r="D108" s="13">
        <f>D106+D107</f>
        <v>159600000</v>
      </c>
    </row>
    <row r="110" spans="1:8" x14ac:dyDescent="0.25">
      <c r="B110" t="s">
        <v>21</v>
      </c>
    </row>
    <row r="111" spans="1:8" x14ac:dyDescent="0.25">
      <c r="B111" t="s">
        <v>53</v>
      </c>
      <c r="E111" s="9">
        <v>50000</v>
      </c>
    </row>
    <row r="112" spans="1:8" x14ac:dyDescent="0.25">
      <c r="E112" s="9"/>
    </row>
    <row r="113" spans="1:8" x14ac:dyDescent="0.25">
      <c r="A113">
        <v>7</v>
      </c>
      <c r="B113" s="34" t="s">
        <v>22</v>
      </c>
    </row>
    <row r="114" spans="1:8" x14ac:dyDescent="0.25">
      <c r="B114" s="4" t="s">
        <v>24</v>
      </c>
      <c r="C114" s="4"/>
      <c r="D114" s="5" t="s">
        <v>2</v>
      </c>
      <c r="E114" s="5" t="s">
        <v>3</v>
      </c>
      <c r="F114" s="5" t="s">
        <v>4</v>
      </c>
      <c r="G114" s="6" t="s">
        <v>9</v>
      </c>
      <c r="H114" s="69"/>
    </row>
    <row r="115" spans="1:8" x14ac:dyDescent="0.25">
      <c r="B115" t="s">
        <v>55</v>
      </c>
      <c r="D115" s="11">
        <f t="shared" ref="D115:D117" si="18">E115*G115</f>
        <v>2350000</v>
      </c>
      <c r="E115" s="17">
        <f>E104+E122</f>
        <v>470000</v>
      </c>
      <c r="F115" s="23">
        <f>E115/$E$106</f>
        <v>5.889724310776942E-2</v>
      </c>
      <c r="G115" s="20">
        <v>5</v>
      </c>
      <c r="H115" s="20"/>
    </row>
    <row r="116" spans="1:8" x14ac:dyDescent="0.25">
      <c r="B116" t="s">
        <v>23</v>
      </c>
      <c r="D116" s="11">
        <f t="shared" si="18"/>
        <v>36650000</v>
      </c>
      <c r="E116" s="14">
        <f>E100+E101+E102+E103</f>
        <v>7330000</v>
      </c>
      <c r="F116" s="23">
        <f>E116/$E$106</f>
        <v>0.918546365914787</v>
      </c>
      <c r="G116" s="10">
        <f>G115</f>
        <v>5</v>
      </c>
      <c r="H116" s="10"/>
    </row>
    <row r="117" spans="1:8" x14ac:dyDescent="0.25">
      <c r="B117" s="3" t="s">
        <v>1</v>
      </c>
      <c r="C117" s="3"/>
      <c r="D117" s="12">
        <f t="shared" si="18"/>
        <v>1000000</v>
      </c>
      <c r="E117" s="15">
        <f>E105</f>
        <v>200000</v>
      </c>
      <c r="F117" s="24">
        <f>E117/$E$106</f>
        <v>2.5062656641604009E-2</v>
      </c>
      <c r="G117" s="10">
        <f>G116</f>
        <v>5</v>
      </c>
      <c r="H117" s="10"/>
    </row>
    <row r="118" spans="1:8" x14ac:dyDescent="0.25">
      <c r="B118" s="26" t="s">
        <v>17</v>
      </c>
      <c r="D118" s="13">
        <f>SUM(D115:D117)</f>
        <v>40000000</v>
      </c>
      <c r="E118" s="17">
        <f>SUM(E115:E117)</f>
        <v>8000000</v>
      </c>
      <c r="F118" s="23">
        <f>SUM(F115:F117)</f>
        <v>1.0025062656641603</v>
      </c>
    </row>
    <row r="119" spans="1:8" x14ac:dyDescent="0.25">
      <c r="B119" s="27" t="s">
        <v>18</v>
      </c>
      <c r="C119" s="3"/>
      <c r="D119" s="29">
        <v>0</v>
      </c>
    </row>
    <row r="120" spans="1:8" x14ac:dyDescent="0.25">
      <c r="B120" s="26" t="s">
        <v>19</v>
      </c>
      <c r="D120" s="13">
        <f>D118+D119</f>
        <v>40000000</v>
      </c>
    </row>
    <row r="121" spans="1:8" x14ac:dyDescent="0.25">
      <c r="B121" s="26"/>
      <c r="D121" s="13"/>
    </row>
    <row r="122" spans="1:8" x14ac:dyDescent="0.25">
      <c r="B122" t="s">
        <v>56</v>
      </c>
      <c r="E122" s="9">
        <v>20000</v>
      </c>
    </row>
    <row r="124" spans="1:8" x14ac:dyDescent="0.25">
      <c r="B124" s="4" t="s">
        <v>22</v>
      </c>
      <c r="C124" s="3"/>
      <c r="D124" s="5" t="s">
        <v>2</v>
      </c>
      <c r="E124" s="5" t="s">
        <v>3</v>
      </c>
      <c r="F124" s="5" t="s">
        <v>4</v>
      </c>
      <c r="G124" s="6" t="s">
        <v>9</v>
      </c>
      <c r="H124" s="69"/>
    </row>
    <row r="125" spans="1:8" x14ac:dyDescent="0.25">
      <c r="B125" s="53" t="s">
        <v>65</v>
      </c>
      <c r="D125" s="13">
        <f>E125*G125</f>
        <v>4500000</v>
      </c>
      <c r="E125" s="77">
        <f>E127-E126</f>
        <v>600000</v>
      </c>
      <c r="F125" s="23">
        <f>E125/$E$127</f>
        <v>7.4999999999999997E-2</v>
      </c>
      <c r="G125" s="10">
        <f>G126</f>
        <v>7.5</v>
      </c>
      <c r="H125" s="10"/>
    </row>
    <row r="126" spans="1:8" x14ac:dyDescent="0.25">
      <c r="B126" s="27" t="s">
        <v>66</v>
      </c>
      <c r="C126" s="3"/>
      <c r="D126" s="36">
        <f>E126*G126</f>
        <v>55500000</v>
      </c>
      <c r="E126" s="76">
        <v>7400000</v>
      </c>
      <c r="F126" s="24">
        <f>E126/$E$127</f>
        <v>0.92500000000000004</v>
      </c>
      <c r="G126" s="28">
        <v>7.5</v>
      </c>
      <c r="H126" s="71"/>
    </row>
    <row r="127" spans="1:8" x14ac:dyDescent="0.25">
      <c r="D127" s="13">
        <f>E127*G127</f>
        <v>60000000</v>
      </c>
      <c r="E127" s="17">
        <f>E118</f>
        <v>8000000</v>
      </c>
      <c r="F127" s="23">
        <f>SUM(F125:F126)</f>
        <v>1</v>
      </c>
      <c r="G127" s="19">
        <f>G126</f>
        <v>7.5</v>
      </c>
      <c r="H127" s="19"/>
    </row>
    <row r="128" spans="1:8" x14ac:dyDescent="0.25">
      <c r="D128" s="13"/>
      <c r="E128" s="17"/>
      <c r="G128" s="20"/>
      <c r="H128" s="20"/>
    </row>
    <row r="129" spans="1:15" x14ac:dyDescent="0.25">
      <c r="B129" t="s">
        <v>28</v>
      </c>
      <c r="D129" s="13"/>
      <c r="E129" s="17"/>
      <c r="G129" s="20"/>
      <c r="H129" s="20"/>
    </row>
    <row r="130" spans="1:15" x14ac:dyDescent="0.25">
      <c r="B130" t="s">
        <v>30</v>
      </c>
      <c r="D130" s="38">
        <v>7000000</v>
      </c>
      <c r="E130" s="17"/>
      <c r="G130" s="20"/>
      <c r="H130" s="20"/>
    </row>
    <row r="131" spans="1:15" x14ac:dyDescent="0.25">
      <c r="B131" s="3" t="s">
        <v>26</v>
      </c>
      <c r="C131" s="3"/>
      <c r="D131" s="29">
        <v>30000000</v>
      </c>
      <c r="E131" s="33"/>
    </row>
    <row r="132" spans="1:15" x14ac:dyDescent="0.25">
      <c r="D132" s="13">
        <f>SUM(D130:D131)</f>
        <v>37000000</v>
      </c>
      <c r="E132" s="39"/>
    </row>
    <row r="133" spans="1:15" x14ac:dyDescent="0.25">
      <c r="B133" s="3" t="s">
        <v>29</v>
      </c>
      <c r="C133" s="3"/>
      <c r="D133" s="36">
        <f>D126</f>
        <v>55500000</v>
      </c>
    </row>
    <row r="134" spans="1:15" x14ac:dyDescent="0.25">
      <c r="B134" t="s">
        <v>25</v>
      </c>
      <c r="D134" s="13">
        <f>D133-D132</f>
        <v>18500000</v>
      </c>
    </row>
    <row r="136" spans="1:15" x14ac:dyDescent="0.25">
      <c r="B136" t="s">
        <v>31</v>
      </c>
    </row>
    <row r="137" spans="1:15" x14ac:dyDescent="0.25">
      <c r="B137" t="s">
        <v>18</v>
      </c>
      <c r="D137" s="13">
        <f>D131+D134</f>
        <v>48500000</v>
      </c>
    </row>
    <row r="138" spans="1:15" x14ac:dyDescent="0.25">
      <c r="B138" s="3" t="s">
        <v>27</v>
      </c>
      <c r="C138" s="3"/>
      <c r="D138" s="36">
        <f>D127</f>
        <v>60000000</v>
      </c>
      <c r="H138" s="73" t="s">
        <v>63</v>
      </c>
    </row>
    <row r="139" spans="1:15" x14ac:dyDescent="0.25">
      <c r="B139" t="s">
        <v>31</v>
      </c>
      <c r="D139" s="42">
        <f>D137/D138</f>
        <v>0.80833333333333335</v>
      </c>
    </row>
    <row r="140" spans="1:15" x14ac:dyDescent="0.25">
      <c r="F140" s="58" t="s">
        <v>64</v>
      </c>
      <c r="G140" s="58" t="s">
        <v>58</v>
      </c>
      <c r="H140" s="58" t="s">
        <v>59</v>
      </c>
      <c r="I140" s="58" t="s">
        <v>60</v>
      </c>
      <c r="J140" s="58" t="s">
        <v>61</v>
      </c>
      <c r="K140" s="58" t="s">
        <v>57</v>
      </c>
    </row>
    <row r="141" spans="1:15" x14ac:dyDescent="0.25">
      <c r="A141">
        <v>8</v>
      </c>
      <c r="B141" t="s">
        <v>35</v>
      </c>
      <c r="D141" s="45" t="s">
        <v>39</v>
      </c>
      <c r="F141" s="74">
        <f>D145</f>
        <v>1000</v>
      </c>
      <c r="G141" s="55">
        <v>950</v>
      </c>
      <c r="H141" s="57">
        <v>0.05</v>
      </c>
      <c r="I141" s="57">
        <v>1</v>
      </c>
      <c r="J141" s="56">
        <v>2</v>
      </c>
      <c r="K141" s="56">
        <v>9</v>
      </c>
      <c r="M141" s="68">
        <f>YIELD(K144,K145,H141,G141/F141,I141,J141,3)/100</f>
        <v>5.2631578947597915E-2</v>
      </c>
      <c r="O141" s="2"/>
    </row>
    <row r="142" spans="1:15" x14ac:dyDescent="0.25">
      <c r="B142" t="s">
        <v>36</v>
      </c>
      <c r="D142" s="45" t="s">
        <v>39</v>
      </c>
      <c r="F142" s="13">
        <f>F141</f>
        <v>1000</v>
      </c>
      <c r="G142" s="13">
        <f>G141</f>
        <v>950</v>
      </c>
      <c r="H142" s="2">
        <f>H141</f>
        <v>0.05</v>
      </c>
      <c r="I142" s="2">
        <f>I141</f>
        <v>1</v>
      </c>
      <c r="J142">
        <f>J141</f>
        <v>2</v>
      </c>
      <c r="K142" s="56">
        <v>4</v>
      </c>
      <c r="M142" s="68">
        <f>YIELD(K144,K146,H142,G142/F142,I142,J142,3)/100</f>
        <v>5.263167051450026E-2</v>
      </c>
      <c r="O142" s="2"/>
    </row>
    <row r="144" spans="1:15" x14ac:dyDescent="0.25">
      <c r="A144">
        <v>9</v>
      </c>
      <c r="B144" s="53" t="s">
        <v>26</v>
      </c>
      <c r="D144" s="13">
        <f>D131</f>
        <v>30000000</v>
      </c>
      <c r="K144" s="72">
        <v>36526</v>
      </c>
    </row>
    <row r="145" spans="2:11" x14ac:dyDescent="0.25">
      <c r="B145" s="27" t="s">
        <v>67</v>
      </c>
      <c r="C145" s="3"/>
      <c r="D145" s="44">
        <v>1000</v>
      </c>
      <c r="K145" s="72">
        <v>39814</v>
      </c>
    </row>
    <row r="146" spans="2:11" x14ac:dyDescent="0.25">
      <c r="B146" t="s">
        <v>26</v>
      </c>
      <c r="D146" s="7">
        <f>D144/D145</f>
        <v>30000</v>
      </c>
      <c r="K146" s="72">
        <v>37987</v>
      </c>
    </row>
    <row r="147" spans="2:11" x14ac:dyDescent="0.25">
      <c r="B147" s="3" t="s">
        <v>34</v>
      </c>
      <c r="C147" s="3"/>
      <c r="D147" s="16">
        <v>50</v>
      </c>
    </row>
    <row r="148" spans="2:11" x14ac:dyDescent="0.25">
      <c r="B148" s="30" t="s">
        <v>3</v>
      </c>
      <c r="C148" s="30"/>
      <c r="D148" s="40">
        <f>D146*D147</f>
        <v>1500000</v>
      </c>
    </row>
    <row r="149" spans="2:11" x14ac:dyDescent="0.25">
      <c r="B149" t="s">
        <v>32</v>
      </c>
      <c r="D149" s="10">
        <f>D144/D148</f>
        <v>20</v>
      </c>
    </row>
    <row r="151" spans="2:11" x14ac:dyDescent="0.25">
      <c r="B151" t="s">
        <v>40</v>
      </c>
      <c r="D151" s="20">
        <v>60</v>
      </c>
    </row>
    <row r="152" spans="2:11" x14ac:dyDescent="0.25">
      <c r="B152" s="3" t="s">
        <v>3</v>
      </c>
      <c r="C152" s="3"/>
      <c r="D152" s="37">
        <f>D148</f>
        <v>1500000</v>
      </c>
    </row>
    <row r="153" spans="2:11" x14ac:dyDescent="0.25">
      <c r="B153" t="s">
        <v>33</v>
      </c>
      <c r="D153" s="13">
        <f>D151*D152</f>
        <v>90000000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 Davis</cp:lastModifiedBy>
  <dcterms:created xsi:type="dcterms:W3CDTF">2017-04-16T12:24:49Z</dcterms:created>
  <dcterms:modified xsi:type="dcterms:W3CDTF">2025-05-24T02:25:39Z</dcterms:modified>
</cp:coreProperties>
</file>